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kvargas\Downloads\"/>
    </mc:Choice>
  </mc:AlternateContent>
  <xr:revisionPtr revIDLastSave="0" documentId="13_ncr:1_{93E42566-83C6-4352-8C8B-8B713F5CA33B}" xr6:coauthVersionLast="47" xr6:coauthVersionMax="47" xr10:uidLastSave="{00000000-0000-0000-0000-000000000000}"/>
  <bookViews>
    <workbookView xWindow="28680" yWindow="-120" windowWidth="29040" windowHeight="15720" xr2:uid="{B96C0401-BE52-4C0D-A870-07A5F493A303}"/>
  </bookViews>
  <sheets>
    <sheet name="Tax calculation and summary" sheetId="1" r:id="rId1"/>
    <sheet name="Budget" sheetId="2" r:id="rId2"/>
    <sheet name="Instructions" sheetId="4" r:id="rId3"/>
  </sheets>
  <externalReferences>
    <externalReference r:id="rId4"/>
  </externalReferences>
  <definedNames>
    <definedName name="_7.">Budget!$A$13</definedName>
    <definedName name="AnnexedTerritoryAdjustment">Instructions!$C$9</definedName>
    <definedName name="AssessedValuation">Instructions!$C$11</definedName>
    <definedName name="AssessedValueCurrent">'Tax calculation and summary'!$E$23</definedName>
    <definedName name="BondLevy">'Tax calculation and summary'!$E$47</definedName>
    <definedName name="BondLevyInstruc">Instructions!$C$17</definedName>
    <definedName name="BudgetAmounts">Instructions!$C$16</definedName>
    <definedName name="BudgetedExpense">'Tax calculation and summary'!$A$37</definedName>
    <definedName name="BudgetRev" localSheetId="2">[1]Revenues!$E$21</definedName>
    <definedName name="BudgetRev">'Tax calculation and summary'!$E$17</definedName>
    <definedName name="BudgetYear">'Tax calculation and summary'!$E$9</definedName>
    <definedName name="Carryforward">Budget!$E$6</definedName>
    <definedName name="CarryforwardInstruc">Instructions!$C$22</definedName>
    <definedName name="Chart">'Tax calculation and summary'!$F$60</definedName>
    <definedName name="Contingencies">Budget!$E$45</definedName>
    <definedName name="ContingenciesInstruc">Instructions!$C$29</definedName>
    <definedName name="CountyName">'Tax calculation and summary'!$E$8</definedName>
    <definedName name="CoverCertification">Instructions!$C$7</definedName>
    <definedName name="CoverHeading">Instructions!$C$6</definedName>
    <definedName name="DebtService">Budget!$E$57</definedName>
    <definedName name="DebtServiceInstruc">Instructions!$C$30</definedName>
    <definedName name="DistrictChair">'Tax calculation and summary'!$C$13</definedName>
    <definedName name="EstimatedRev">Instructions!$C$25</definedName>
    <definedName name="ExcessCollectionsInstruc">Instructions!$C$14</definedName>
    <definedName name="ExcessCollentions">'Tax calculation and summary'!$E$33</definedName>
    <definedName name="ExpensesPersonnel">Instructions!$C$26</definedName>
    <definedName name="FDAT">Budget!$E$10</definedName>
    <definedName name="FDATInstruc">Instructions!$C$24</definedName>
    <definedName name="FireDistrictName">'Tax calculation and summary'!$E$7</definedName>
    <definedName name="FTE">Budget!$E$28</definedName>
    <definedName name="FTEInstruc">Instructions!$C$27</definedName>
    <definedName name="FutureYearInstructions">Instructions!$C$20</definedName>
    <definedName name="FutureYearSum">'Tax calculation and summary'!$F$64</definedName>
    <definedName name="GeneralReqs">#REF!</definedName>
    <definedName name="GeneralRequirements">Instructions!$C$2</definedName>
    <definedName name="GettingStarted">Instructions!$C$3</definedName>
    <definedName name="MaxAllowedInfo">'Tax calculation and summary'!$A$31</definedName>
    <definedName name="MaxAllowedLevyPY">Instructions!$C$12</definedName>
    <definedName name="MaxLevy">'Tax calculation and summary'!$A$34</definedName>
    <definedName name="MaxLevyInstruc">Instructions!$C$15</definedName>
    <definedName name="MaxTaxInstruc">Instructions!$C$13</definedName>
    <definedName name="NetAssessed">'Tax calculation and summary'!$E$18</definedName>
    <definedName name="NewlyMerged_Consolidated">Instructions!#REF!</definedName>
    <definedName name="OperatingServices">Budget!$E$39</definedName>
    <definedName name="OperatingServicesInstruc">Instructions!$C$28</definedName>
    <definedName name="_xlnm.Print_Area" localSheetId="1">Budget!$A$1:$G$75</definedName>
    <definedName name="_xlnm.Print_Area" localSheetId="2">Instructions!$A$1:$D$30</definedName>
    <definedName name="_xlnm.Print_Area" localSheetId="0">'Tax calculation and summary'!$A$6:$J$75</definedName>
    <definedName name="PropTaxInstruc">Instructions!$C$23</definedName>
    <definedName name="PYMaxLevy">'Tax calculation and summary'!$E$25</definedName>
    <definedName name="RevEstimate">Budget!$E$11</definedName>
    <definedName name="SalariesWages">Budget!$E$29</definedName>
    <definedName name="SecPropertyTax">Budget!$E$9</definedName>
    <definedName name="Study">'Tax calculation and summary'!$B$51</definedName>
    <definedName name="StudyInstruc">Instructions!$C$19</definedName>
    <definedName name="TaxCalcHeading">Instructions!$C$8</definedName>
    <definedName name="TotalFinResourAvail">Budget!$E$23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 i="1" l="1"/>
  <c r="F31" i="1" l="1"/>
  <c r="C51" i="1"/>
  <c r="B29" i="1"/>
  <c r="F29" i="1"/>
  <c r="F28" i="1"/>
  <c r="B28" i="2" l="1"/>
  <c r="B33" i="1"/>
  <c r="B28" i="1"/>
  <c r="B27" i="1"/>
  <c r="B22" i="1"/>
  <c r="B17" i="1"/>
  <c r="F65" i="1"/>
  <c r="F64" i="1"/>
  <c r="F63" i="1"/>
  <c r="F62" i="1"/>
  <c r="F61" i="1"/>
  <c r="G3" i="2"/>
  <c r="F3" i="2"/>
  <c r="E3" i="2"/>
  <c r="C3" i="2"/>
  <c r="D3" i="2"/>
  <c r="B41" i="1"/>
  <c r="D23" i="2"/>
  <c r="D35" i="2"/>
  <c r="E49" i="2"/>
  <c r="G73" i="2"/>
  <c r="F6" i="2"/>
  <c r="G6" i="2" s="1"/>
  <c r="F7" i="2"/>
  <c r="G7" i="2" s="1"/>
  <c r="F48" i="1"/>
  <c r="B23" i="1"/>
  <c r="F20" i="1" l="1"/>
  <c r="B46" i="1"/>
  <c r="F30" i="1" l="1"/>
  <c r="F32" i="1" s="1"/>
  <c r="B30" i="1"/>
  <c r="B48" i="1"/>
  <c r="B47" i="1"/>
  <c r="B44" i="1"/>
  <c r="B43" i="1"/>
  <c r="B42" i="1"/>
  <c r="B36" i="1"/>
  <c r="B37" i="1"/>
  <c r="B34" i="1"/>
  <c r="B32" i="1"/>
  <c r="B25" i="1"/>
  <c r="B24" i="1"/>
  <c r="B19" i="1"/>
  <c r="B20" i="1"/>
  <c r="B18" i="1"/>
  <c r="C35" i="2"/>
  <c r="E35" i="2"/>
  <c r="C73" i="2"/>
  <c r="F22" i="2"/>
  <c r="G22" i="2" s="1"/>
  <c r="F16" i="2"/>
  <c r="G16" i="2" s="1"/>
  <c r="F17" i="2"/>
  <c r="G17" i="2" s="1"/>
  <c r="F18" i="2"/>
  <c r="G18" i="2" s="1"/>
  <c r="F19" i="2"/>
  <c r="G19" i="2" s="1"/>
  <c r="F20" i="2"/>
  <c r="G20" i="2" s="1"/>
  <c r="F21" i="2"/>
  <c r="G21" i="2" s="1"/>
  <c r="D62" i="2"/>
  <c r="E62" i="2"/>
  <c r="C62" i="2"/>
  <c r="A50" i="1"/>
  <c r="C49" i="2" l="1"/>
  <c r="C74" i="2" s="1"/>
  <c r="F66" i="2"/>
  <c r="F65" i="2"/>
  <c r="F29" i="2" l="1"/>
  <c r="E23" i="2" l="1"/>
  <c r="F39" i="1" s="1"/>
  <c r="D73" i="2"/>
  <c r="E73" i="2"/>
  <c r="D49" i="2"/>
  <c r="C23" i="2"/>
  <c r="F72" i="2"/>
  <c r="G72" i="2" s="1"/>
  <c r="F71" i="2"/>
  <c r="G71" i="2" s="1"/>
  <c r="F60" i="2"/>
  <c r="G60" i="2" s="1"/>
  <c r="F61" i="2"/>
  <c r="G61" i="2" s="1"/>
  <c r="F47" i="2"/>
  <c r="G47" i="2" s="1"/>
  <c r="F48" i="2"/>
  <c r="G48" i="2" s="1"/>
  <c r="F33" i="2"/>
  <c r="G33" i="2" s="1"/>
  <c r="F32" i="2"/>
  <c r="G32" i="2" s="1"/>
  <c r="G1" i="2" l="1"/>
  <c r="C1" i="2"/>
  <c r="B15" i="1"/>
  <c r="F40" i="1" l="1"/>
  <c r="F38" i="1"/>
  <c r="H63" i="1" l="1"/>
  <c r="H62" i="1"/>
  <c r="H61" i="1"/>
  <c r="F15" i="2"/>
  <c r="G15" i="2" s="1"/>
  <c r="F14" i="2"/>
  <c r="G14" i="2" s="1"/>
  <c r="F13" i="2"/>
  <c r="G13" i="2" s="1"/>
  <c r="F12" i="2"/>
  <c r="G12" i="2" s="1"/>
  <c r="F11" i="2"/>
  <c r="G11" i="2" s="1"/>
  <c r="F10" i="2"/>
  <c r="G10" i="2" s="1"/>
  <c r="F9" i="2"/>
  <c r="F70" i="2"/>
  <c r="G70" i="2" s="1"/>
  <c r="F69" i="2"/>
  <c r="G69" i="2" s="1"/>
  <c r="F68" i="2"/>
  <c r="G68" i="2" s="1"/>
  <c r="F67" i="2"/>
  <c r="G67" i="2" s="1"/>
  <c r="G66" i="2"/>
  <c r="G65" i="2"/>
  <c r="F64" i="2"/>
  <c r="F59" i="2"/>
  <c r="G59" i="2" s="1"/>
  <c r="F58" i="2"/>
  <c r="G58" i="2" s="1"/>
  <c r="F57" i="2"/>
  <c r="F56" i="2"/>
  <c r="G56" i="2" s="1"/>
  <c r="F55" i="2"/>
  <c r="G55" i="2" s="1"/>
  <c r="F54" i="2"/>
  <c r="G54" i="2" s="1"/>
  <c r="F53" i="2"/>
  <c r="G53" i="2" s="1"/>
  <c r="F52" i="2"/>
  <c r="G52" i="2" s="1"/>
  <c r="F51" i="2"/>
  <c r="F46" i="2"/>
  <c r="G46" i="2" s="1"/>
  <c r="F45" i="2"/>
  <c r="G45" i="2" s="1"/>
  <c r="F44" i="2"/>
  <c r="G44" i="2" s="1"/>
  <c r="F43" i="2"/>
  <c r="G43" i="2" s="1"/>
  <c r="F42" i="2"/>
  <c r="G42" i="2" s="1"/>
  <c r="F41" i="2"/>
  <c r="G41" i="2" s="1"/>
  <c r="F40" i="2"/>
  <c r="G40" i="2" s="1"/>
  <c r="F39" i="2"/>
  <c r="G39" i="2" s="1"/>
  <c r="F38" i="2"/>
  <c r="G38" i="2" s="1"/>
  <c r="F37" i="2"/>
  <c r="F34" i="2"/>
  <c r="G34" i="2" s="1"/>
  <c r="F31" i="2"/>
  <c r="G31" i="2" s="1"/>
  <c r="F30" i="2"/>
  <c r="G30" i="2" s="1"/>
  <c r="G57" i="2" l="1"/>
  <c r="F62" i="2"/>
  <c r="G37" i="2"/>
  <c r="G49" i="2" s="1"/>
  <c r="F49" i="2"/>
  <c r="F73" i="2"/>
  <c r="F23" i="2"/>
  <c r="H64" i="1" s="1"/>
  <c r="E74" i="2"/>
  <c r="G51" i="2"/>
  <c r="G62" i="2" s="1"/>
  <c r="G64" i="2"/>
  <c r="F35" i="2"/>
  <c r="G9" i="2"/>
  <c r="G29" i="2"/>
  <c r="G35" i="2" s="1"/>
  <c r="I61" i="1" l="1"/>
  <c r="I63" i="1"/>
  <c r="G23" i="2"/>
  <c r="H65" i="1" s="1"/>
  <c r="F37" i="1"/>
  <c r="F41" i="1" s="1"/>
  <c r="F42" i="1" s="1"/>
  <c r="F74" i="2"/>
  <c r="G74" i="2"/>
  <c r="I65" i="1" l="1"/>
  <c r="I64" i="1"/>
  <c r="F34" i="1"/>
  <c r="F43" i="1" s="1"/>
  <c r="F44" i="1" s="1"/>
  <c r="C52" i="1" l="1"/>
  <c r="D74" i="2"/>
  <c r="I62" i="1" s="1"/>
</calcChain>
</file>

<file path=xl/sharedStrings.xml><?xml version="1.0" encoding="utf-8"?>
<sst xmlns="http://schemas.openxmlformats.org/spreadsheetml/2006/main" count="278" uniqueCount="230">
  <si>
    <t>1.</t>
  </si>
  <si>
    <t>Enter fire district name</t>
  </si>
  <si>
    <t>2.</t>
  </si>
  <si>
    <t>Select the county of the fire district</t>
  </si>
  <si>
    <t>3.</t>
  </si>
  <si>
    <t>Select the budget year</t>
  </si>
  <si>
    <t>We, the undersigned, hereby certify that the Fire District has not incurred any debt or liability in excess of taxes levied and to be collected and the monies actually available and unencumbered at this time in the district general fund, except for those liabilities as prescribed in A.R.S. §§48-805(B)(2) and (3), 48-806, and 48-807. Additionally, we hereby certify that the Fire District has complied with A.R.S. §48-805.02(F).</t>
  </si>
  <si>
    <t>4.</t>
  </si>
  <si>
    <t>District chairperson:</t>
  </si>
  <si>
    <t>District clerk:</t>
  </si>
  <si>
    <t>Date:</t>
  </si>
  <si>
    <t>SIGNED</t>
  </si>
  <si>
    <t xml:space="preserve">A. </t>
  </si>
  <si>
    <t>A.1</t>
  </si>
  <si>
    <t>A.2</t>
  </si>
  <si>
    <t>per $100 AV</t>
  </si>
  <si>
    <t>A.3</t>
  </si>
  <si>
    <t>A.4</t>
  </si>
  <si>
    <t>A.5</t>
  </si>
  <si>
    <t>A.6</t>
  </si>
  <si>
    <t>A.7</t>
  </si>
  <si>
    <t>A.8</t>
  </si>
  <si>
    <t>A.9</t>
  </si>
  <si>
    <t>A.10</t>
  </si>
  <si>
    <t>A.11</t>
  </si>
  <si>
    <t>A.12</t>
  </si>
  <si>
    <t>A.13</t>
  </si>
  <si>
    <t>A.14</t>
  </si>
  <si>
    <t>A.15</t>
  </si>
  <si>
    <t xml:space="preserve">        Less—Unrestricted unencumbered carryforward (Budget tab, line 1)</t>
  </si>
  <si>
    <t>A.16</t>
  </si>
  <si>
    <t xml:space="preserve">        Less—Revenues from sources other than direct property tax</t>
  </si>
  <si>
    <t>A.17</t>
  </si>
  <si>
    <t xml:space="preserve">        Less—Interest and principal expense for Bonds (Budget tab, lines 38 &amp; 39)</t>
  </si>
  <si>
    <t>A.18</t>
  </si>
  <si>
    <t>A.19</t>
  </si>
  <si>
    <t>A.20</t>
  </si>
  <si>
    <t>A.22</t>
  </si>
  <si>
    <t>A.23</t>
  </si>
  <si>
    <t>A.24</t>
  </si>
  <si>
    <t>Special study</t>
  </si>
  <si>
    <t>Revenue and expense chart will populate automatically based on the Budget tab</t>
  </si>
  <si>
    <t>Year</t>
  </si>
  <si>
    <t>Total revenues</t>
  </si>
  <si>
    <t>Total expenses</t>
  </si>
  <si>
    <t>Budget</t>
  </si>
  <si>
    <t>Fire district name:</t>
  </si>
  <si>
    <t>County:</t>
  </si>
  <si>
    <t>Financial resources available at July 1</t>
  </si>
  <si>
    <t>Beginning fund balance—restricted</t>
  </si>
  <si>
    <t>Revenues</t>
  </si>
  <si>
    <t>Secondary property tax revenue</t>
  </si>
  <si>
    <t>Fire district assistance tax</t>
  </si>
  <si>
    <t>5.</t>
  </si>
  <si>
    <t>Wildland</t>
  </si>
  <si>
    <t>6.</t>
  </si>
  <si>
    <t>Operating revenues</t>
  </si>
  <si>
    <t>7.</t>
  </si>
  <si>
    <t>Grants</t>
  </si>
  <si>
    <t>8.</t>
  </si>
  <si>
    <t>Bonds</t>
  </si>
  <si>
    <t>9.</t>
  </si>
  <si>
    <t>Interest</t>
  </si>
  <si>
    <t>10.</t>
  </si>
  <si>
    <t>Donations</t>
  </si>
  <si>
    <t>11.</t>
  </si>
  <si>
    <t>Miscellaneous</t>
  </si>
  <si>
    <t>12.</t>
  </si>
  <si>
    <r>
      <t>Other (specify)</t>
    </r>
    <r>
      <rPr>
        <u/>
        <sz val="11"/>
        <color theme="1"/>
        <rFont val="Arial"/>
        <family val="2"/>
      </rPr>
      <t xml:space="preserve"> _________________</t>
    </r>
  </si>
  <si>
    <t>13.</t>
  </si>
  <si>
    <t>Total financial resources available</t>
  </si>
  <si>
    <t>Expenses</t>
  </si>
  <si>
    <t>14.</t>
  </si>
  <si>
    <t>Personnel:</t>
  </si>
  <si>
    <t>15.</t>
  </si>
  <si>
    <t>16.</t>
  </si>
  <si>
    <t>Salaries &amp; wages</t>
  </si>
  <si>
    <t>17.</t>
  </si>
  <si>
    <t>Health insurance</t>
  </si>
  <si>
    <t>18.</t>
  </si>
  <si>
    <t>Pension &amp; other retirement benefits</t>
  </si>
  <si>
    <t>19.</t>
  </si>
  <si>
    <r>
      <t>Other (specify)</t>
    </r>
    <r>
      <rPr>
        <u/>
        <sz val="10"/>
        <color theme="1"/>
        <rFont val="Arial"/>
        <family val="2"/>
      </rPr>
      <t xml:space="preserve"> _________________</t>
    </r>
  </si>
  <si>
    <t>20.</t>
  </si>
  <si>
    <t>Total personnel expenses</t>
  </si>
  <si>
    <t>Operating:</t>
  </si>
  <si>
    <t>21.</t>
  </si>
  <si>
    <t>Fuel</t>
  </si>
  <si>
    <t>22.</t>
  </si>
  <si>
    <t>Tools &amp; minor equipment</t>
  </si>
  <si>
    <t>23.</t>
  </si>
  <si>
    <t>Contracted services</t>
  </si>
  <si>
    <t>24.</t>
  </si>
  <si>
    <t>Supplies</t>
  </si>
  <si>
    <t>25.</t>
  </si>
  <si>
    <t>Vehicle repair</t>
  </si>
  <si>
    <t>26.</t>
  </si>
  <si>
    <t>Training &amp; prevention</t>
  </si>
  <si>
    <t>27.</t>
  </si>
  <si>
    <t>28.</t>
  </si>
  <si>
    <t>Communications</t>
  </si>
  <si>
    <t>29.</t>
  </si>
  <si>
    <t>Contingencies &amp; emergencies</t>
  </si>
  <si>
    <t>30.</t>
  </si>
  <si>
    <t>31.</t>
  </si>
  <si>
    <t>Total operating expenses</t>
  </si>
  <si>
    <t>Capital:</t>
  </si>
  <si>
    <t>32.</t>
  </si>
  <si>
    <t>Land, building, &amp; construction</t>
  </si>
  <si>
    <t>33.</t>
  </si>
  <si>
    <t>Vehicles</t>
  </si>
  <si>
    <t>34.</t>
  </si>
  <si>
    <t>Lease payments</t>
  </si>
  <si>
    <t>35.</t>
  </si>
  <si>
    <t>Machinery &amp; equipment</t>
  </si>
  <si>
    <t>36.</t>
  </si>
  <si>
    <t>37.</t>
  </si>
  <si>
    <t>38.</t>
  </si>
  <si>
    <t>39.</t>
  </si>
  <si>
    <t>40.</t>
  </si>
  <si>
    <t>41.</t>
  </si>
  <si>
    <t>Total capital expenses</t>
  </si>
  <si>
    <t>42.</t>
  </si>
  <si>
    <t>Administrative:</t>
  </si>
  <si>
    <t>43.</t>
  </si>
  <si>
    <t>Administrative equipment</t>
  </si>
  <si>
    <t>44.</t>
  </si>
  <si>
    <t>Insurance</t>
  </si>
  <si>
    <t>45.</t>
  </si>
  <si>
    <t>Utilities</t>
  </si>
  <si>
    <t>46.</t>
  </si>
  <si>
    <t>Professional services</t>
  </si>
  <si>
    <t>47.</t>
  </si>
  <si>
    <t>Subscriptions, dues, fees</t>
  </si>
  <si>
    <t>48.</t>
  </si>
  <si>
    <t>General administrative expenses</t>
  </si>
  <si>
    <t>49.</t>
  </si>
  <si>
    <t>50.</t>
  </si>
  <si>
    <t>Total administrative expenses</t>
  </si>
  <si>
    <t>51.</t>
  </si>
  <si>
    <t>Section</t>
  </si>
  <si>
    <t>Line/reference</t>
  </si>
  <si>
    <t>Instructions</t>
  </si>
  <si>
    <t>References</t>
  </si>
  <si>
    <t>General requirements and instructions</t>
  </si>
  <si>
    <t>A.R.S. §48-805.02</t>
  </si>
  <si>
    <t>Heading</t>
  </si>
  <si>
    <t>Certification</t>
  </si>
  <si>
    <t>A.R.S. §48-805.02(D)(1)</t>
  </si>
  <si>
    <t>Tax calculation</t>
  </si>
  <si>
    <t>Annexed territory adjustment</t>
  </si>
  <si>
    <t>A.R.S. §48-807(I)</t>
  </si>
  <si>
    <t>A.R.S. §42-17052(D)</t>
  </si>
  <si>
    <t>Assessed value</t>
  </si>
  <si>
    <t>A.R.S. §42-17054</t>
  </si>
  <si>
    <t xml:space="preserve">Prior year maximum tax levy </t>
  </si>
  <si>
    <r>
      <t>Enter the amount calculated from line A.13 from th</t>
    </r>
    <r>
      <rPr>
        <sz val="11"/>
        <rFont val="Arial"/>
        <family val="2"/>
      </rPr>
      <t>e fire district's prior year budget.</t>
    </r>
    <r>
      <rPr>
        <sz val="11"/>
        <color theme="1"/>
        <rFont val="Arial"/>
        <family val="2"/>
      </rPr>
      <t xml:space="preserve"> The levy limit is increased each year to the maximum limit permissible under A.R.S. §48-807(F) regardless of whether the district actually levies up to the maximum permissible amount in that year. </t>
    </r>
  </si>
  <si>
    <t>A.R.S. §48-807(K)</t>
  </si>
  <si>
    <t>New maximum tax levy allowed</t>
  </si>
  <si>
    <t>A.R.S. §48-807(F)</t>
  </si>
  <si>
    <t>Excess levy or collections</t>
  </si>
  <si>
    <r>
      <t xml:space="preserve">If the district collected property tax revenues in excess of the sum of the amounts of taxes collectible pursuant to </t>
    </r>
    <r>
      <rPr>
        <sz val="11"/>
        <rFont val="Arial"/>
        <family val="2"/>
      </rPr>
      <t>A.R.S. §4</t>
    </r>
    <r>
      <rPr>
        <sz val="11"/>
        <color theme="1"/>
        <rFont val="Arial"/>
        <family val="2"/>
      </rPr>
      <t xml:space="preserve">2-17054 plus the allowable levy, enter the excess collections here to reduce the property tax levy. </t>
    </r>
  </si>
  <si>
    <t>A.R.S. §48-807(J)</t>
  </si>
  <si>
    <t>Levy limit</t>
  </si>
  <si>
    <t xml:space="preserve">The district is not required to levy the maximum amount, the tax levy will ultimately be determined by the county board of supervisors based on this budget. </t>
  </si>
  <si>
    <t>A.R.S. §48-805.02(C)</t>
  </si>
  <si>
    <t>Bond levy</t>
  </si>
  <si>
    <t xml:space="preserve">Enter the levy amount needed for the repayment of bonds. Leave this line blank if the district does not have bonds outstanding. </t>
  </si>
  <si>
    <t>A.R.S. §48-805.02(D)(10)</t>
  </si>
  <si>
    <t>A.R.S. §48-806</t>
  </si>
  <si>
    <t>Summary and Budget</t>
  </si>
  <si>
    <t>A.R.S. §48-805.02(D)(14)</t>
  </si>
  <si>
    <t>A.R.S. §48-805.02(D)(13)</t>
  </si>
  <si>
    <t>Enter the amount necessary to operate the fire district in the budget year and the actual amount levied in the current year and preceding year.</t>
  </si>
  <si>
    <t>A.R.S. §48-805.02(D)(8)</t>
  </si>
  <si>
    <t>Enter the amount the district estimates it will receive from the fire district assistance tax in the budget year and the actual amount received in the current and preceding year.</t>
  </si>
  <si>
    <t>A.R.S. §48-807</t>
  </si>
  <si>
    <t>Personnel</t>
  </si>
  <si>
    <t>A.R.S. §48-805.02(D)(3)</t>
  </si>
  <si>
    <t>FTE</t>
  </si>
  <si>
    <t>A.R.S. §48-805.02(D)(2)</t>
  </si>
  <si>
    <r>
      <t>Include amounts to procure services, including those of an organized private fire protection provider or a fire department of a neighboring city, town, or fire district, or for emergency medical services</t>
    </r>
    <r>
      <rPr>
        <sz val="11"/>
        <rFont val="Arial"/>
        <family val="2"/>
      </rPr>
      <t xml:space="preserve"> (i.e., ambulance services).</t>
    </r>
  </si>
  <si>
    <t>A.R.S. §48-805.02(D)(11)</t>
  </si>
  <si>
    <t>A.R.S. §48-805.02(D)(6)</t>
  </si>
  <si>
    <t>Debt service</t>
  </si>
  <si>
    <t>Enter any amounts necessary to pay the interest and principal of outstanding bonds, as approved by the voters pursuant to A.R.S. §48-806.</t>
  </si>
  <si>
    <t>Summary</t>
  </si>
  <si>
    <t>A.R.S. §48-805.02(D)(15)</t>
  </si>
  <si>
    <r>
      <t>Fire districts must prepare and post annual budgets as prescribed by Arizona Revised Statutes (A.R.S.) §48-805.02.</t>
    </r>
    <r>
      <rPr>
        <b/>
        <sz val="11"/>
        <color theme="1"/>
        <rFont val="Arial"/>
        <family val="2"/>
      </rPr>
      <t xml:space="preserve"> Before completing the budget</t>
    </r>
    <r>
      <rPr>
        <sz val="11"/>
        <color theme="1"/>
        <rFont val="Arial"/>
        <family val="2"/>
      </rPr>
      <t xml:space="preserve">, download the newest version of the fire district budget form from the link on the Instructions tab. Then move from one cell to the next using the Tab key and click the </t>
    </r>
    <r>
      <rPr>
        <b/>
        <sz val="11"/>
        <color theme="1"/>
        <rFont val="Arial"/>
        <family val="2"/>
      </rPr>
      <t>blue highlighted cells for instructions</t>
    </r>
    <r>
      <rPr>
        <sz val="11"/>
        <color theme="1"/>
        <rFont val="Arial"/>
        <family val="2"/>
      </rPr>
      <t xml:space="preserve"> as needed, or click the General instructions button below to read the full instructions. </t>
    </r>
  </si>
  <si>
    <t xml:space="preserve">If the district's total estimate of expenses exceeds its total estimate of revenues for any fiscal year, A.R.S. §48-805.02(D)(15) requires the district include a study of merger, consolidation or joint operating alternative. The current expense and revenue amounts require that the Fire District present a study to the fire district board in a special public meeting called for the sole purpose of evaluating the study. The study shall include an identification of districts available for merger, consolidation or joint operations. Additionally, it should include an analysis of the level of service and cost of service that may be provided to the residents of a merged, consolidated, or jointly operated district as compared to the level and cost of service to the residents of the districts without any merger, consolidation, or joint operations. </t>
  </si>
  <si>
    <t>If the district's total estimate of expenses exceeds its total estimate of revenues for any fiscal year, A.R.S. §48-805.02(D)(15) requires the district include a study of merger, consolidation, or joint operating alternative. The Fire District is not required to include a study as their estimated expenses are not greater than budgeted revenue for any fiscal year.</t>
  </si>
  <si>
    <t>If the district's total estimate of expenses exceeds its total estimate of revenues for any fiscal year, A.R.S. §48-805.02(D)(15) requires the district include a study of merger, consolidation, or joint operating alternative.</t>
  </si>
  <si>
    <t>Current budget</t>
  </si>
  <si>
    <t xml:space="preserve">Lines A.14 through A.17 will populate after the budget year column is completed on the Budget tab. </t>
  </si>
  <si>
    <t>Tax Calculation and summary</t>
  </si>
  <si>
    <t>Tax Calculation Heading</t>
  </si>
  <si>
    <t>The fire district chairperson and fire district clerk must certify this statement.</t>
  </si>
  <si>
    <t>Enter the total assessed valuation from the final levy limit worksheet provided by the county assessor. The fire district must notify the Property Tax Oversight Commission in writing within 10 days of its agreement or disagreement with the county assessor's final levy limit worksheet.</t>
  </si>
  <si>
    <r>
      <t xml:space="preserve">The district must estimate revenues and expenses for the next 2 fiscal years by averaging the changes from the previous 2 fiscal years unless more certain information is available. The future years' columns are populated based on the amounts in the preceding, current, and budget year columns.
</t>
    </r>
    <r>
      <rPr>
        <b/>
        <sz val="11"/>
        <rFont val="Arial"/>
        <family val="2"/>
      </rPr>
      <t>Although the future years will populate based on prior amounts, the cells are unlocked as the District should base the future year estimates on more certain information when available.</t>
    </r>
  </si>
  <si>
    <t>Enter an amount for unanticipated contingencies or emergencies.</t>
  </si>
  <si>
    <t>Maintenance &amp; repair—operating</t>
  </si>
  <si>
    <t>Maintenance &amp; repair—capital</t>
  </si>
  <si>
    <t>Reserve for future years—carryforward</t>
  </si>
  <si>
    <t>Debt service—principal</t>
  </si>
  <si>
    <t>Debt service—interest</t>
  </si>
  <si>
    <t>Newest version of the fire district budget form—azauditor.gov</t>
  </si>
  <si>
    <t>Throughout the forms, grey-shaded cells indicate an amount should be manually entered.</t>
  </si>
  <si>
    <r>
      <t xml:space="preserve">Enter the fire district name and use the drop down menu to select the county and budget. This information will populate the heading on the Budget tab.
As used in these budget forms, the term
 - </t>
    </r>
    <r>
      <rPr>
        <b/>
        <sz val="11"/>
        <color theme="1"/>
        <rFont val="Arial"/>
        <family val="2"/>
      </rPr>
      <t>budget year</t>
    </r>
    <r>
      <rPr>
        <sz val="11"/>
        <color theme="1"/>
        <rFont val="Arial"/>
        <family val="2"/>
      </rPr>
      <t xml:space="preserve"> is the fiscal year (period starting July 1 and ending June 30) for which the fire district is budgeting.
 - </t>
    </r>
    <r>
      <rPr>
        <b/>
        <sz val="11"/>
        <color theme="1"/>
        <rFont val="Arial"/>
        <family val="2"/>
      </rPr>
      <t>current year</t>
    </r>
    <r>
      <rPr>
        <sz val="11"/>
        <color theme="1"/>
        <rFont val="Arial"/>
        <family val="2"/>
      </rPr>
      <t xml:space="preserve"> is the fiscal year prior to the budget year.
 - </t>
    </r>
    <r>
      <rPr>
        <b/>
        <sz val="11"/>
        <color theme="1"/>
        <rFont val="Arial"/>
        <family val="2"/>
      </rPr>
      <t>tax year</t>
    </r>
    <r>
      <rPr>
        <sz val="11"/>
        <color theme="1"/>
        <rFont val="Arial"/>
        <family val="2"/>
      </rPr>
      <t xml:space="preserve"> is a calendar year (period starting January 1 and ending December 30).</t>
    </r>
  </si>
  <si>
    <t xml:space="preserve">If a district's total estimate of expenses exceeds its total estimate of revenues for any fiscal year, a study of merger, consolidation, or joint operating alternatives must be included with the budget. The study required must be presented to the fire district board in a special public meeting called for the sole purpose of evaluating the study. The study shall include an identification of districts available for merger, consolidation, or joint operations, and an analysis of the level of service and cost of service that may be provided to the residents of a merged, consolidated, or jointly operated district as compared to the level and cost of service to the residents of the districts without any merger, consolidation, or joint operations. </t>
  </si>
  <si>
    <t>Future years—
budget</t>
  </si>
  <si>
    <t>Future years—
summary</t>
  </si>
  <si>
    <t>Budget—
Revenues</t>
  </si>
  <si>
    <t>Budget—
Expenses</t>
  </si>
  <si>
    <t>The total estimated personnel compensation, which separately lists the employee salaries and employee-related expenses for retirement costs and healthcare costs.</t>
  </si>
  <si>
    <t>Enter the number of full-time employees (FTE) the district estimates it will employ during the budget year.</t>
  </si>
  <si>
    <t>Budget—
Financial Resources</t>
  </si>
  <si>
    <t>Budget— Expenses</t>
  </si>
  <si>
    <t>Check box if newly merged or consolidated:</t>
  </si>
  <si>
    <r>
      <t xml:space="preserve">This section calculates the fire district secondary property tax rate for district operations. </t>
    </r>
    <r>
      <rPr>
        <b/>
        <sz val="11"/>
        <rFont val="Arial"/>
        <family val="2"/>
      </rPr>
      <t>Select a budget year on line 3 before completing lines A.1 through A.24.</t>
    </r>
  </si>
  <si>
    <t>Beginning fund balance/(deficit) at July 1</t>
  </si>
  <si>
    <t>Beginning fund balance/(deficit)—unrestricted unencumbered</t>
  </si>
  <si>
    <t>Statute requires the budget to reflect the restricted and unrestricted unencumbered balances from the preceding fiscal year. Fire districts should review their accounting records and include all resources they estimate will be available at the beginning of the budget year, including cash and receivables expected to be collected in the budget year. However, fund balance reported here should exclude amounts that are nonspendable, other than fund deficits, such as prepaids, inventories, and capital assets, net of accumulated depreciation and related debt, or amounts legally or contractually required to be maintained intact and never spent.  
Enter the beginning fund balance amounts on lines 1 and 2. If the District's beginning fund balance is negative (fund deficit), enter the negative amount on line 1. Negative amounts will show in parentheses.</t>
  </si>
  <si>
    <t>Leave lines A.1 and A.2 blank if the district did not annex territory during the prior tax year. Fire district boards must transmit the total assessed value of all property annexed by the district in the prior tax year to the Property Tax Oversight Commission by February 10. The adjustment is shown on line A.3 and is applied to line A.7.
If this is a district's first budget since merging or consolidating, use the check box in Cell J20 and then enter the total levies of the merged or consolidated districts in the preceding tax year.</t>
  </si>
  <si>
    <t>Estimated revenues</t>
  </si>
  <si>
    <t>A.R.S. §48-805.02(D)(7)</t>
  </si>
  <si>
    <t>Select county</t>
  </si>
  <si>
    <t>The budget should include amounts that are estimated to be received from sources other than direct property taxes. The fire district may add additional revenue sources on line 12.</t>
  </si>
  <si>
    <t xml:space="preserve">Refer to A.R.S. §48-805.02 (A) and (B) for budget form posting and submission requirements. </t>
  </si>
  <si>
    <r>
      <t>Arizona Revised Statutes (A.R.S.) §48-805.02 requires fire districts to prepare an annual budget that includes the fully itemized annual estimate of revenues and expenses for the preceding and current fiscal year on forms provided by the Arizona Auditor General. These budget forms include the requirements listed in A.R.S. §48-805.02, as described in the instructions below.
Before completing the budget each year, download the newest version of the budget form from the link to the Special Districts Forms page of our website. Throughout the budget, the color blue indicates a clickable link. 
Each tab within the file has been protected to prevent accidental deletion of formulas. When the tab is protected, you can move from one cell to the next using the Tab key. A password was not assigned so the tabs may be unprotected to make minor formatting changes such as row height, column width, and font size. To unprotect an individual tab, select Protect/Unprotect Sheet from the Review ribbon above.</t>
    </r>
    <r>
      <rPr>
        <strike/>
        <sz val="11"/>
        <rFont val="Arial"/>
        <family val="2"/>
      </rPr>
      <t xml:space="preserve"> </t>
    </r>
    <r>
      <rPr>
        <sz val="11"/>
        <rFont val="Arial"/>
        <family val="2"/>
      </rPr>
      <t xml:space="preserve">
If you need to add lines to the budget, remember to check all formulas in the subtotals and totals to ensure that additional lines added are included, and make changes accordingly. After you have made changes, reprotect the tab by reversing the above process. Reprotecting the tabs will help ensure that formulas are not accidentally altered or deleted. 
If you have any questions or need assistance modifying the forms, please contact the Arizona Auditor General, Accountability Services Division, at asd@azauditor.gov or (602) 977-2796.</t>
    </r>
  </si>
  <si>
    <t xml:space="preserve">
For tax year 2023, the tax levy is limited to the lesser of $3.50 per assessed valuation, or the prior year's levy multiplied by 1.08, adjusted for annexed territory. 
For tax year 2024 and beyond, the tax levy is limited to the lesser of $3.75 per assessed valuation, or the prior year's levy multiplied by 1.08, adjusted for annexed territory.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</si>
</sst>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quot;$&quot;* #,##0.0000_);_(&quot;$&quot;* \(#,##0.0000\);_(&quot;$&quot;* &quot;-&quot;??_);_(@_)"/>
  </numFmts>
  <fonts count="3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8"/>
      <color theme="1"/>
      <name val="Arial"/>
      <family val="2"/>
    </font>
    <font>
      <sz val="11"/>
      <color theme="1"/>
      <name val="Arial"/>
      <family val="2"/>
    </font>
    <font>
      <b/>
      <sz val="11"/>
      <color theme="1"/>
      <name val="Arial"/>
      <family val="2"/>
    </font>
    <font>
      <u/>
      <sz val="11"/>
      <color theme="10"/>
      <name val="Arial"/>
      <family val="2"/>
    </font>
    <font>
      <b/>
      <sz val="11"/>
      <color theme="10"/>
      <name val="Arial"/>
      <family val="2"/>
    </font>
    <font>
      <sz val="11"/>
      <color theme="10"/>
      <name val="Calibri"/>
      <family val="2"/>
      <scheme val="minor"/>
    </font>
    <font>
      <sz val="10"/>
      <color theme="1"/>
      <name val="Arial"/>
      <family val="2"/>
    </font>
    <font>
      <b/>
      <sz val="10"/>
      <color theme="1"/>
      <name val="Arial"/>
      <family val="2"/>
    </font>
    <font>
      <sz val="10"/>
      <color theme="0"/>
      <name val="Arial"/>
      <family val="2"/>
    </font>
    <font>
      <sz val="9"/>
      <name val="Times New Roman"/>
      <family val="1"/>
    </font>
    <font>
      <sz val="10"/>
      <name val="Arial"/>
      <family val="2"/>
    </font>
    <font>
      <sz val="12"/>
      <color theme="1"/>
      <name val="Calibri"/>
      <family val="2"/>
    </font>
    <font>
      <i/>
      <sz val="10"/>
      <color theme="1"/>
      <name val="Century Gothic"/>
      <family val="1"/>
    </font>
    <font>
      <sz val="11"/>
      <name val="Arial"/>
      <family val="2"/>
    </font>
    <font>
      <u/>
      <sz val="11"/>
      <color theme="1"/>
      <name val="Arial"/>
      <family val="2"/>
    </font>
    <font>
      <sz val="11"/>
      <color theme="10"/>
      <name val="Arial"/>
      <family val="2"/>
    </font>
    <font>
      <sz val="10"/>
      <color theme="10"/>
      <name val="Arial"/>
      <family val="2"/>
    </font>
    <font>
      <u/>
      <sz val="10"/>
      <color theme="1"/>
      <name val="Arial"/>
      <family val="2"/>
    </font>
    <font>
      <sz val="11"/>
      <name val="Calibri"/>
      <family val="2"/>
      <scheme val="minor"/>
    </font>
    <font>
      <b/>
      <sz val="10"/>
      <color theme="10"/>
      <name val="Arial"/>
      <family val="2"/>
    </font>
    <font>
      <sz val="11"/>
      <color theme="0"/>
      <name val="Calibri"/>
      <family val="2"/>
      <scheme val="minor"/>
    </font>
    <font>
      <sz val="11"/>
      <color theme="0"/>
      <name val="Arial"/>
      <family val="2"/>
    </font>
    <font>
      <sz val="11"/>
      <color rgb="FFFF0000"/>
      <name val="Arial"/>
      <family val="2"/>
    </font>
    <font>
      <b/>
      <sz val="11"/>
      <name val="Arial"/>
      <family val="2"/>
    </font>
    <font>
      <b/>
      <sz val="11"/>
      <color rgb="FF0000FF"/>
      <name val="Arial"/>
      <family val="2"/>
    </font>
    <font>
      <b/>
      <sz val="11"/>
      <color theme="0"/>
      <name val="Arial"/>
      <family val="2"/>
    </font>
    <font>
      <sz val="9"/>
      <color theme="1"/>
      <name val="Segoe UI"/>
      <family val="2"/>
    </font>
    <font>
      <sz val="10"/>
      <color theme="1"/>
      <name val="Arial"/>
      <family val="2"/>
    </font>
    <font>
      <sz val="11"/>
      <color theme="0"/>
      <name val="Arial"/>
      <family val="2"/>
    </font>
    <font>
      <b/>
      <sz val="11"/>
      <name val="Calibri"/>
      <family val="2"/>
      <scheme val="minor"/>
    </font>
    <font>
      <strike/>
      <sz val="11"/>
      <name val="Arial"/>
      <family val="2"/>
    </font>
    <font>
      <sz val="11"/>
      <color rgb="FF0563C1"/>
      <name val="Arial"/>
      <family val="2"/>
    </font>
    <font>
      <sz val="10"/>
      <name val="Times New Roman"/>
      <family val="1"/>
    </font>
    <font>
      <sz val="10"/>
      <name val="Times New Roman"/>
      <family val="1"/>
    </font>
    <font>
      <u/>
      <sz val="10"/>
      <color theme="10"/>
      <name val="Times New Roman"/>
      <family val="1"/>
    </font>
  </fonts>
  <fills count="14">
    <fill>
      <patternFill patternType="none"/>
    </fill>
    <fill>
      <patternFill patternType="gray125"/>
    </fill>
    <fill>
      <patternFill patternType="solid">
        <fgColor rgb="FFD8D8D8"/>
        <bgColor indexed="64"/>
      </patternFill>
    </fill>
    <fill>
      <patternFill patternType="solid">
        <fgColor rgb="FFCCFFFF"/>
        <bgColor indexed="64"/>
      </patternFill>
    </fill>
    <fill>
      <patternFill patternType="solid">
        <fgColor rgb="FFEAEEF3"/>
        <bgColor rgb="FFF1CCB5"/>
      </patternFill>
    </fill>
    <fill>
      <patternFill patternType="solid">
        <fgColor theme="0"/>
        <bgColor indexed="64"/>
      </patternFill>
    </fill>
    <fill>
      <patternFill patternType="solid">
        <fgColor theme="0"/>
        <bgColor rgb="FF345D7E"/>
      </patternFill>
    </fill>
    <fill>
      <patternFill patternType="solid">
        <fgColor theme="0"/>
        <bgColor rgb="FF7B3C16"/>
      </patternFill>
    </fill>
    <fill>
      <patternFill patternType="solid">
        <fgColor rgb="FF0C385A"/>
        <bgColor indexed="64"/>
      </patternFill>
    </fill>
    <fill>
      <patternFill patternType="solid">
        <fgColor rgb="FF5C0004"/>
        <bgColor indexed="64"/>
      </patternFill>
    </fill>
    <fill>
      <patternFill patternType="solid">
        <fgColor theme="9" tint="0.59996337778862885"/>
        <bgColor indexed="64"/>
      </patternFill>
    </fill>
    <fill>
      <patternFill patternType="solid">
        <fgColor rgb="FFEAEEF3"/>
        <bgColor indexed="64"/>
      </patternFill>
    </fill>
    <fill>
      <patternFill patternType="solid">
        <fgColor theme="7" tint="0.79998168889431442"/>
        <bgColor indexed="64"/>
      </patternFill>
    </fill>
    <fill>
      <patternFill patternType="solid">
        <fgColor rgb="FF00B0F0"/>
        <bgColor indexed="64"/>
      </patternFill>
    </fill>
  </fills>
  <borders count="44">
    <border>
      <left/>
      <right/>
      <top/>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theme="0" tint="-0.249977111117893"/>
      </right>
      <top style="thin">
        <color theme="0" tint="-0.249977111117893"/>
      </top>
      <bottom style="thin">
        <color theme="0" tint="-0.249977111117893"/>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double">
        <color indexed="64"/>
      </bottom>
      <diagonal/>
    </border>
    <border>
      <left/>
      <right/>
      <top style="thin">
        <color indexed="64"/>
      </top>
      <bottom/>
      <diagonal/>
    </border>
    <border>
      <left style="thin">
        <color indexed="64"/>
      </left>
      <right/>
      <top/>
      <bottom style="thin">
        <color theme="0" tint="-0.249977111117893"/>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medium">
        <color indexed="64"/>
      </bottom>
      <diagonal/>
    </border>
    <border>
      <left/>
      <right style="thin">
        <color indexed="64"/>
      </right>
      <top style="thin">
        <color theme="0" tint="-0.249977111117893"/>
      </top>
      <bottom style="medium">
        <color indexed="64"/>
      </bottom>
      <diagonal/>
    </border>
    <border>
      <left/>
      <right/>
      <top/>
      <bottom style="thin">
        <color theme="0" tint="-0.249977111117893"/>
      </bottom>
      <diagonal/>
    </border>
    <border>
      <left/>
      <right style="thin">
        <color indexed="64"/>
      </right>
      <top/>
      <bottom style="thin">
        <color theme="0" tint="-0.249977111117893"/>
      </bottom>
      <diagonal/>
    </border>
    <border>
      <left/>
      <right/>
      <top style="medium">
        <color indexed="64"/>
      </top>
      <bottom style="thin">
        <color indexed="64"/>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medium">
        <color indexed="64"/>
      </top>
      <bottom style="medium">
        <color indexed="64"/>
      </bottom>
      <diagonal/>
    </border>
    <border>
      <left style="thin">
        <color theme="0" tint="-0.249977111117893"/>
      </left>
      <right style="thin">
        <color indexed="64"/>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right style="thin">
        <color indexed="64"/>
      </right>
      <top style="double">
        <color indexed="64"/>
      </top>
      <bottom/>
      <diagonal/>
    </border>
    <border>
      <left style="thin">
        <color indexed="64"/>
      </left>
      <right/>
      <top style="thin">
        <color theme="0" tint="-0.249977111117893"/>
      </top>
      <bottom/>
      <diagonal/>
    </border>
    <border>
      <left style="thin">
        <color indexed="64"/>
      </left>
      <right style="thin">
        <color theme="0" tint="-0.249977111117893"/>
      </right>
      <top/>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44" fontId="1" fillId="0" borderId="0" applyFon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0" fontId="36" fillId="0" borderId="0"/>
    <xf numFmtId="37" fontId="37" fillId="0" borderId="0" applyFont="0" applyFill="0" applyBorder="0" applyAlignment="0" applyProtection="0"/>
    <xf numFmtId="0" fontId="38" fillId="0" borderId="0" applyNumberFormat="0" applyFill="0" applyBorder="0" applyAlignment="0" applyProtection="0"/>
  </cellStyleXfs>
  <cellXfs count="197">
    <xf numFmtId="0" fontId="0" fillId="0" borderId="0" xfId="0"/>
    <xf numFmtId="0" fontId="2" fillId="0" borderId="0" xfId="0" applyFont="1"/>
    <xf numFmtId="0" fontId="9" fillId="0" borderId="0" xfId="2" applyFont="1" applyFill="1" applyBorder="1" applyAlignment="1" applyProtection="1">
      <alignment horizontal="left"/>
    </xf>
    <xf numFmtId="0" fontId="10" fillId="0" borderId="0" xfId="0" applyFont="1"/>
    <xf numFmtId="49" fontId="3" fillId="0" borderId="0" xfId="2" applyNumberFormat="1" applyFill="1" applyBorder="1"/>
    <xf numFmtId="164" fontId="10" fillId="0" borderId="3" xfId="1" applyNumberFormat="1" applyFont="1" applyFill="1" applyBorder="1"/>
    <xf numFmtId="165" fontId="10" fillId="0" borderId="3" xfId="1" applyNumberFormat="1" applyFont="1" applyFill="1" applyBorder="1"/>
    <xf numFmtId="164" fontId="10" fillId="0" borderId="0" xfId="1" applyNumberFormat="1" applyFont="1" applyFill="1" applyBorder="1"/>
    <xf numFmtId="49" fontId="10" fillId="0" borderId="0" xfId="0" applyNumberFormat="1" applyFont="1"/>
    <xf numFmtId="0" fontId="5" fillId="0" borderId="0" xfId="0" applyFont="1"/>
    <xf numFmtId="0" fontId="10" fillId="0" borderId="0" xfId="0" applyFont="1" applyAlignment="1">
      <alignment vertical="top" wrapText="1"/>
    </xf>
    <xf numFmtId="0" fontId="14" fillId="0" borderId="0" xfId="0" applyFont="1"/>
    <xf numFmtId="164" fontId="10" fillId="0" borderId="6" xfId="1" applyNumberFormat="1" applyFont="1" applyFill="1" applyBorder="1"/>
    <xf numFmtId="164" fontId="10" fillId="0" borderId="7" xfId="1" applyNumberFormat="1" applyFont="1" applyFill="1" applyBorder="1"/>
    <xf numFmtId="165" fontId="10" fillId="0" borderId="6" xfId="1" applyNumberFormat="1" applyFont="1" applyFill="1" applyBorder="1"/>
    <xf numFmtId="165" fontId="10" fillId="0" borderId="8" xfId="1" applyNumberFormat="1" applyFont="1" applyFill="1" applyBorder="1"/>
    <xf numFmtId="0" fontId="6" fillId="0" borderId="0" xfId="0" applyFont="1" applyAlignment="1">
      <alignment horizontal="left" vertical="top"/>
    </xf>
    <xf numFmtId="0" fontId="15" fillId="0" borderId="0" xfId="0" applyFont="1"/>
    <xf numFmtId="0" fontId="5" fillId="0" borderId="5" xfId="0" applyFont="1" applyBorder="1" applyAlignment="1">
      <alignment horizontal="center" vertical="top" wrapText="1"/>
    </xf>
    <xf numFmtId="0" fontId="7" fillId="0" borderId="5" xfId="2" applyFont="1" applyBorder="1" applyAlignment="1">
      <alignment horizontal="center" vertical="center"/>
    </xf>
    <xf numFmtId="0" fontId="5" fillId="0" borderId="0" xfId="0" applyFont="1" applyAlignment="1">
      <alignment horizontal="left" vertical="top"/>
    </xf>
    <xf numFmtId="0" fontId="10" fillId="0" borderId="0" xfId="0" applyFont="1" applyAlignment="1">
      <alignment horizontal="right" vertical="center"/>
    </xf>
    <xf numFmtId="0" fontId="24" fillId="0" borderId="0" xfId="0" applyFont="1"/>
    <xf numFmtId="0" fontId="22" fillId="0" borderId="0" xfId="0" applyFont="1"/>
    <xf numFmtId="49" fontId="10" fillId="0" borderId="0" xfId="0" applyNumberFormat="1" applyFont="1" applyAlignment="1">
      <alignment horizontal="right"/>
    </xf>
    <xf numFmtId="0" fontId="10" fillId="0" borderId="15" xfId="0" applyFont="1" applyBorder="1" applyAlignment="1">
      <alignment horizontal="left" vertical="center" indent="2"/>
    </xf>
    <xf numFmtId="0" fontId="5" fillId="0" borderId="15" xfId="0" applyFont="1" applyBorder="1"/>
    <xf numFmtId="0" fontId="10" fillId="0" borderId="16" xfId="0" applyFont="1" applyBorder="1"/>
    <xf numFmtId="164" fontId="10" fillId="0" borderId="18" xfId="0" applyNumberFormat="1" applyFont="1" applyBorder="1"/>
    <xf numFmtId="164" fontId="10" fillId="0" borderId="14" xfId="0" applyNumberFormat="1" applyFont="1" applyBorder="1"/>
    <xf numFmtId="0" fontId="10" fillId="0" borderId="19" xfId="0" applyFont="1" applyBorder="1"/>
    <xf numFmtId="0" fontId="27" fillId="0" borderId="9" xfId="0" applyFont="1" applyBorder="1" applyAlignment="1">
      <alignment horizontal="center" vertical="center" wrapText="1"/>
    </xf>
    <xf numFmtId="0" fontId="27" fillId="0" borderId="5" xfId="0" applyFont="1" applyBorder="1" applyAlignment="1">
      <alignment horizontal="center" vertical="top" wrapText="1"/>
    </xf>
    <xf numFmtId="0" fontId="7" fillId="0" borderId="5" xfId="2" applyFont="1" applyBorder="1" applyAlignment="1">
      <alignment horizontal="center" vertical="center" wrapText="1"/>
    </xf>
    <xf numFmtId="0" fontId="6" fillId="0" borderId="0" xfId="0" applyFont="1"/>
    <xf numFmtId="0" fontId="5" fillId="0" borderId="0" xfId="0" applyFont="1" applyAlignment="1">
      <alignment wrapText="1"/>
    </xf>
    <xf numFmtId="0" fontId="10" fillId="0" borderId="23" xfId="0" applyFont="1" applyBorder="1" applyAlignment="1">
      <alignment horizontal="left" vertical="center" indent="2"/>
    </xf>
    <xf numFmtId="164" fontId="10" fillId="4" borderId="24" xfId="0" applyNumberFormat="1" applyFont="1" applyFill="1" applyBorder="1" applyAlignment="1" applyProtection="1">
      <alignment vertical="center"/>
      <protection locked="0"/>
    </xf>
    <xf numFmtId="164" fontId="10" fillId="4" borderId="26" xfId="0" applyNumberFormat="1" applyFont="1" applyFill="1" applyBorder="1" applyAlignment="1" applyProtection="1">
      <alignment vertical="center"/>
      <protection locked="0"/>
    </xf>
    <xf numFmtId="0" fontId="5" fillId="0" borderId="12" xfId="0" applyFont="1" applyBorder="1" applyAlignment="1">
      <alignment horizontal="right" vertical="center"/>
    </xf>
    <xf numFmtId="0" fontId="5" fillId="0" borderId="15" xfId="0" applyFont="1" applyBorder="1" applyAlignment="1">
      <alignment horizontal="right" vertical="center"/>
    </xf>
    <xf numFmtId="49" fontId="8" fillId="3" borderId="15" xfId="2" applyNumberFormat="1" applyFont="1" applyFill="1" applyBorder="1" applyAlignment="1" applyProtection="1">
      <alignment horizontal="right" vertical="center"/>
    </xf>
    <xf numFmtId="0" fontId="6" fillId="0" borderId="15" xfId="0" applyFont="1" applyBorder="1" applyAlignment="1">
      <alignment horizontal="right" vertical="center"/>
    </xf>
    <xf numFmtId="0" fontId="5" fillId="0" borderId="20" xfId="0" applyFont="1" applyBorder="1" applyAlignment="1">
      <alignment horizontal="right" vertical="center"/>
    </xf>
    <xf numFmtId="0" fontId="0" fillId="0" borderId="3" xfId="0" applyBorder="1"/>
    <xf numFmtId="0" fontId="0" fillId="0" borderId="14" xfId="0" applyBorder="1"/>
    <xf numFmtId="0" fontId="0" fillId="0" borderId="16" xfId="0" applyBorder="1"/>
    <xf numFmtId="0" fontId="0" fillId="0" borderId="21" xfId="0" applyBorder="1"/>
    <xf numFmtId="0" fontId="11" fillId="0" borderId="20" xfId="0" applyFont="1" applyBorder="1" applyAlignment="1">
      <alignment horizontal="right" vertical="center"/>
    </xf>
    <xf numFmtId="0" fontId="10" fillId="0" borderId="12" xfId="0" applyFont="1" applyBorder="1" applyAlignment="1">
      <alignment horizontal="right" vertical="center"/>
    </xf>
    <xf numFmtId="0" fontId="10" fillId="0" borderId="15" xfId="0" applyFont="1" applyBorder="1" applyAlignment="1">
      <alignment horizontal="right" vertical="center"/>
    </xf>
    <xf numFmtId="0" fontId="16" fillId="0" borderId="15" xfId="0" applyFont="1" applyBorder="1" applyAlignment="1">
      <alignment horizontal="left" indent="1"/>
    </xf>
    <xf numFmtId="0" fontId="0" fillId="0" borderId="20" xfId="0" applyBorder="1"/>
    <xf numFmtId="0" fontId="11" fillId="0" borderId="15" xfId="0" applyFont="1" applyBorder="1" applyAlignment="1">
      <alignment horizontal="right" vertical="center"/>
    </xf>
    <xf numFmtId="49" fontId="11" fillId="0" borderId="15" xfId="0" applyNumberFormat="1" applyFont="1" applyBorder="1" applyAlignment="1">
      <alignment horizontal="right" vertical="center"/>
    </xf>
    <xf numFmtId="164" fontId="10" fillId="4" borderId="28" xfId="0" applyNumberFormat="1" applyFont="1" applyFill="1" applyBorder="1" applyAlignment="1" applyProtection="1">
      <alignment vertical="center"/>
      <protection locked="0"/>
    </xf>
    <xf numFmtId="0" fontId="10" fillId="0" borderId="23" xfId="0" applyFont="1" applyBorder="1" applyAlignment="1" applyProtection="1">
      <alignment horizontal="left" vertical="center" indent="2"/>
      <protection locked="0"/>
    </xf>
    <xf numFmtId="164" fontId="10" fillId="4" borderId="13" xfId="1" applyNumberFormat="1" applyFont="1" applyFill="1" applyBorder="1" applyAlignment="1" applyProtection="1">
      <alignment vertical="center"/>
      <protection locked="0"/>
    </xf>
    <xf numFmtId="164" fontId="10" fillId="11" borderId="3" xfId="1" applyNumberFormat="1" applyFont="1" applyFill="1" applyBorder="1" applyProtection="1">
      <protection locked="0"/>
    </xf>
    <xf numFmtId="165" fontId="10" fillId="11" borderId="3" xfId="1" applyNumberFormat="1" applyFont="1" applyFill="1" applyBorder="1" applyProtection="1">
      <protection locked="0"/>
    </xf>
    <xf numFmtId="0" fontId="12" fillId="0" borderId="0" xfId="0" applyFont="1" applyProtection="1">
      <protection locked="0"/>
    </xf>
    <xf numFmtId="164" fontId="14" fillId="0" borderId="5" xfId="0" applyNumberFormat="1" applyFont="1" applyBorder="1" applyAlignment="1">
      <alignment vertical="center"/>
    </xf>
    <xf numFmtId="164" fontId="14" fillId="0" borderId="10" xfId="0" applyNumberFormat="1" applyFont="1" applyBorder="1" applyAlignment="1">
      <alignment vertical="center"/>
    </xf>
    <xf numFmtId="0" fontId="10" fillId="11" borderId="1" xfId="1" applyNumberFormat="1" applyFont="1" applyFill="1" applyBorder="1" applyProtection="1">
      <protection locked="0"/>
    </xf>
    <xf numFmtId="0" fontId="8" fillId="3" borderId="0" xfId="2" applyFont="1" applyFill="1" applyBorder="1" applyAlignment="1" applyProtection="1">
      <alignment horizontal="left" vertical="center"/>
    </xf>
    <xf numFmtId="0" fontId="6" fillId="0" borderId="3" xfId="0" applyFont="1" applyBorder="1" applyAlignment="1">
      <alignment horizontal="left" vertical="top" wrapText="1"/>
    </xf>
    <xf numFmtId="0" fontId="6" fillId="0" borderId="18" xfId="0" applyFont="1" applyBorder="1" applyAlignment="1">
      <alignment horizontal="left" vertical="top" wrapText="1"/>
    </xf>
    <xf numFmtId="0" fontId="0" fillId="0" borderId="18" xfId="0" applyBorder="1"/>
    <xf numFmtId="0" fontId="28" fillId="0" borderId="0" xfId="2" applyFont="1" applyFill="1" applyBorder="1" applyAlignment="1" applyProtection="1">
      <alignment horizontal="left" vertical="center"/>
    </xf>
    <xf numFmtId="0" fontId="29" fillId="8" borderId="5" xfId="0" applyFont="1" applyFill="1" applyBorder="1" applyAlignment="1">
      <alignment horizontal="center" vertical="center"/>
    </xf>
    <xf numFmtId="0" fontId="29" fillId="9" borderId="5" xfId="0" applyFont="1" applyFill="1" applyBorder="1" applyAlignment="1">
      <alignment horizontal="center" vertical="center"/>
    </xf>
    <xf numFmtId="49" fontId="20" fillId="3" borderId="0" xfId="2" quotePrefix="1" applyNumberFormat="1" applyFont="1" applyFill="1" applyAlignment="1">
      <alignment horizontal="right"/>
    </xf>
    <xf numFmtId="49" fontId="10" fillId="0" borderId="0" xfId="0" quotePrefix="1" applyNumberFormat="1" applyFont="1" applyAlignment="1">
      <alignment horizontal="right"/>
    </xf>
    <xf numFmtId="49" fontId="14" fillId="0" borderId="0" xfId="0" quotePrefix="1" applyNumberFormat="1" applyFont="1" applyAlignment="1">
      <alignment horizontal="right"/>
    </xf>
    <xf numFmtId="0" fontId="10" fillId="0" borderId="0" xfId="0" quotePrefix="1" applyFont="1" applyAlignment="1">
      <alignment horizontal="right"/>
    </xf>
    <xf numFmtId="49" fontId="14" fillId="5" borderId="0" xfId="0" quotePrefix="1" applyNumberFormat="1" applyFont="1" applyFill="1" applyAlignment="1">
      <alignment horizontal="right"/>
    </xf>
    <xf numFmtId="0" fontId="25" fillId="8" borderId="11" xfId="0" applyFont="1" applyFill="1" applyBorder="1" applyAlignment="1">
      <alignment horizontal="left" vertical="center"/>
    </xf>
    <xf numFmtId="164" fontId="14" fillId="0" borderId="7" xfId="1" applyNumberFormat="1" applyFont="1" applyBorder="1" applyAlignment="1">
      <alignment vertical="center"/>
    </xf>
    <xf numFmtId="0" fontId="5" fillId="0" borderId="22" xfId="0" applyFont="1" applyBorder="1"/>
    <xf numFmtId="0" fontId="30" fillId="0" borderId="0" xfId="0" applyFont="1"/>
    <xf numFmtId="164" fontId="10" fillId="4" borderId="31" xfId="1" applyNumberFormat="1" applyFont="1" applyFill="1" applyBorder="1" applyAlignment="1" applyProtection="1">
      <alignment vertical="center"/>
      <protection locked="0"/>
    </xf>
    <xf numFmtId="164" fontId="14" fillId="0" borderId="17" xfId="1" applyNumberFormat="1" applyFont="1" applyBorder="1" applyAlignment="1">
      <alignment vertical="center"/>
    </xf>
    <xf numFmtId="164" fontId="10" fillId="0" borderId="16" xfId="1" applyNumberFormat="1" applyFont="1" applyFill="1" applyBorder="1"/>
    <xf numFmtId="164" fontId="14" fillId="7" borderId="7" xfId="0" applyNumberFormat="1" applyFont="1" applyFill="1" applyBorder="1" applyAlignment="1">
      <alignment vertical="center"/>
    </xf>
    <xf numFmtId="164" fontId="14" fillId="7" borderId="17" xfId="0" applyNumberFormat="1" applyFont="1" applyFill="1" applyBorder="1" applyAlignment="1">
      <alignment vertical="center"/>
    </xf>
    <xf numFmtId="164" fontId="10" fillId="4" borderId="37" xfId="1" applyNumberFormat="1" applyFont="1" applyFill="1" applyBorder="1" applyAlignment="1" applyProtection="1">
      <alignment vertical="center"/>
      <protection locked="0"/>
    </xf>
    <xf numFmtId="0" fontId="0" fillId="0" borderId="38" xfId="0" applyBorder="1"/>
    <xf numFmtId="49" fontId="23" fillId="3" borderId="15" xfId="2" applyNumberFormat="1" applyFont="1" applyFill="1" applyBorder="1" applyAlignment="1" applyProtection="1">
      <alignment horizontal="right" vertical="center"/>
    </xf>
    <xf numFmtId="0" fontId="19" fillId="3" borderId="0" xfId="2" applyFont="1" applyFill="1" applyBorder="1" applyAlignment="1">
      <alignment horizontal="center" vertical="center"/>
    </xf>
    <xf numFmtId="0" fontId="19" fillId="0" borderId="1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5" fillId="0" borderId="5" xfId="0" applyFont="1" applyBorder="1" applyAlignment="1">
      <alignment horizontal="center" vertical="center" wrapText="1"/>
    </xf>
    <xf numFmtId="0" fontId="19" fillId="3" borderId="5" xfId="2" applyFont="1" applyFill="1" applyBorder="1" applyAlignment="1">
      <alignment horizontal="center" vertical="center" wrapText="1"/>
    </xf>
    <xf numFmtId="49" fontId="10" fillId="0" borderId="0" xfId="0" applyNumberFormat="1" applyFont="1" applyAlignment="1">
      <alignment horizontal="right" vertical="center"/>
    </xf>
    <xf numFmtId="0" fontId="10" fillId="0" borderId="0" xfId="0" applyFont="1" applyAlignment="1">
      <alignment horizontal="right"/>
    </xf>
    <xf numFmtId="0" fontId="17" fillId="0" borderId="0" xfId="0" applyFont="1" applyAlignment="1">
      <alignment horizontal="center" vertical="center" wrapText="1"/>
    </xf>
    <xf numFmtId="0" fontId="32" fillId="8" borderId="15" xfId="0" applyFont="1" applyFill="1" applyBorder="1" applyAlignment="1">
      <alignment horizontal="left" vertical="center"/>
    </xf>
    <xf numFmtId="0" fontId="25" fillId="0" borderId="9" xfId="0" applyFont="1" applyBorder="1" applyAlignment="1">
      <alignment horizontal="left" vertical="center"/>
    </xf>
    <xf numFmtId="0" fontId="25" fillId="0" borderId="10" xfId="0" applyFont="1" applyBorder="1" applyAlignment="1">
      <alignment horizontal="left" vertical="center"/>
    </xf>
    <xf numFmtId="0" fontId="19" fillId="0" borderId="0" xfId="2" applyFont="1" applyFill="1" applyBorder="1" applyAlignment="1">
      <alignment horizontal="center" vertical="center" wrapText="1"/>
    </xf>
    <xf numFmtId="0" fontId="26" fillId="0" borderId="5" xfId="0" applyFont="1" applyBorder="1" applyAlignment="1">
      <alignment horizontal="center" vertical="center" wrapText="1"/>
    </xf>
    <xf numFmtId="0" fontId="6" fillId="12" borderId="18" xfId="0" applyFont="1" applyFill="1" applyBorder="1"/>
    <xf numFmtId="0" fontId="0" fillId="12" borderId="18" xfId="0" applyFill="1" applyBorder="1"/>
    <xf numFmtId="0" fontId="0" fillId="12" borderId="14" xfId="0" applyFill="1" applyBorder="1"/>
    <xf numFmtId="0" fontId="20" fillId="3" borderId="12" xfId="2" applyFont="1" applyFill="1" applyBorder="1"/>
    <xf numFmtId="0" fontId="31" fillId="0" borderId="15" xfId="0" applyFont="1" applyBorder="1" applyAlignment="1">
      <alignment horizontal="left" vertical="center" indent="2"/>
    </xf>
    <xf numFmtId="0" fontId="10" fillId="0" borderId="15" xfId="0" applyFont="1" applyBorder="1"/>
    <xf numFmtId="0" fontId="10" fillId="0" borderId="39" xfId="0" applyFont="1" applyBorder="1" applyAlignment="1">
      <alignment horizontal="right" vertical="center"/>
    </xf>
    <xf numFmtId="0" fontId="10" fillId="0" borderId="39" xfId="0" applyFont="1" applyBorder="1" applyAlignment="1" applyProtection="1">
      <alignment horizontal="left" vertical="center" indent="2"/>
      <protection locked="0"/>
    </xf>
    <xf numFmtId="0" fontId="14" fillId="6" borderId="41" xfId="0" applyFont="1" applyFill="1" applyBorder="1" applyAlignment="1">
      <alignment horizontal="right" vertical="center"/>
    </xf>
    <xf numFmtId="0" fontId="14" fillId="0" borderId="42" xfId="0"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0" fontId="10" fillId="0" borderId="15" xfId="0" applyFont="1" applyBorder="1" applyAlignment="1" applyProtection="1">
      <alignment horizontal="left" vertical="center" indent="2"/>
      <protection locked="0"/>
    </xf>
    <xf numFmtId="0" fontId="10" fillId="0" borderId="40" xfId="0" applyFont="1" applyBorder="1" applyAlignment="1" applyProtection="1">
      <alignment horizontal="left" vertical="center" indent="2"/>
      <protection locked="0"/>
    </xf>
    <xf numFmtId="43" fontId="10" fillId="4" borderId="13" xfId="3" applyFont="1" applyFill="1" applyBorder="1" applyAlignment="1" applyProtection="1">
      <alignment vertical="center"/>
      <protection locked="0"/>
    </xf>
    <xf numFmtId="164" fontId="10" fillId="4" borderId="24" xfId="1" applyNumberFormat="1" applyFont="1" applyFill="1" applyBorder="1" applyAlignment="1" applyProtection="1">
      <alignment vertical="center"/>
      <protection locked="0"/>
    </xf>
    <xf numFmtId="0" fontId="0" fillId="0" borderId="15" xfId="0" applyBorder="1"/>
    <xf numFmtId="43" fontId="10" fillId="0" borderId="32" xfId="3" applyFont="1" applyFill="1" applyBorder="1" applyProtection="1">
      <protection locked="0"/>
    </xf>
    <xf numFmtId="43" fontId="10" fillId="0" borderId="33" xfId="3" applyFont="1" applyFill="1" applyBorder="1" applyProtection="1">
      <protection locked="0"/>
    </xf>
    <xf numFmtId="43" fontId="10" fillId="0" borderId="36" xfId="3" applyFont="1" applyFill="1" applyBorder="1" applyProtection="1">
      <protection locked="0"/>
    </xf>
    <xf numFmtId="43" fontId="10" fillId="0" borderId="35" xfId="3" applyFont="1" applyFill="1" applyBorder="1" applyProtection="1">
      <protection locked="0"/>
    </xf>
    <xf numFmtId="43" fontId="10" fillId="0" borderId="3" xfId="3" applyFont="1" applyFill="1" applyBorder="1" applyAlignment="1" applyProtection="1">
      <alignment vertical="center"/>
    </xf>
    <xf numFmtId="43" fontId="10" fillId="0" borderId="2" xfId="3" applyFont="1" applyFill="1" applyBorder="1" applyAlignment="1" applyProtection="1">
      <alignment vertical="center"/>
    </xf>
    <xf numFmtId="43" fontId="10" fillId="0" borderId="24" xfId="3" applyFont="1" applyBorder="1" applyAlignment="1" applyProtection="1">
      <alignment vertical="center"/>
      <protection locked="0"/>
    </xf>
    <xf numFmtId="43" fontId="10" fillId="0" borderId="25" xfId="3" applyFont="1" applyBorder="1" applyAlignment="1" applyProtection="1">
      <alignment vertical="center"/>
      <protection locked="0"/>
    </xf>
    <xf numFmtId="43" fontId="10" fillId="0" borderId="26" xfId="3" applyFont="1" applyBorder="1" applyAlignment="1" applyProtection="1">
      <alignment vertical="center"/>
      <protection locked="0"/>
    </xf>
    <xf numFmtId="43" fontId="10" fillId="0" borderId="27" xfId="3" applyFont="1" applyBorder="1" applyAlignment="1" applyProtection="1">
      <alignment vertical="center"/>
      <protection locked="0"/>
    </xf>
    <xf numFmtId="43" fontId="10" fillId="0" borderId="34" xfId="3" applyFont="1" applyFill="1" applyBorder="1" applyAlignment="1" applyProtection="1">
      <alignment vertical="center"/>
    </xf>
    <xf numFmtId="43" fontId="10" fillId="0" borderId="28" xfId="3" applyFont="1" applyBorder="1" applyAlignment="1" applyProtection="1">
      <alignment vertical="center"/>
      <protection locked="0"/>
    </xf>
    <xf numFmtId="43" fontId="10" fillId="0" borderId="29" xfId="3" applyFont="1" applyBorder="1" applyAlignment="1" applyProtection="1">
      <alignment vertical="center"/>
      <protection locked="0"/>
    </xf>
    <xf numFmtId="43" fontId="10" fillId="0" borderId="3" xfId="3" applyFont="1" applyBorder="1" applyAlignment="1" applyProtection="1">
      <alignment vertical="center"/>
    </xf>
    <xf numFmtId="43" fontId="10" fillId="0" borderId="21" xfId="3" applyFont="1" applyBorder="1" applyAlignment="1" applyProtection="1">
      <alignment vertical="center"/>
    </xf>
    <xf numFmtId="0" fontId="27" fillId="0" borderId="5" xfId="0" applyFont="1" applyBorder="1" applyAlignment="1">
      <alignment horizontal="center" vertical="center" wrapText="1"/>
    </xf>
    <xf numFmtId="0" fontId="26" fillId="0" borderId="5" xfId="0" applyFont="1" applyBorder="1"/>
    <xf numFmtId="0" fontId="17" fillId="0" borderId="5" xfId="0" applyFont="1" applyBorder="1" applyAlignment="1">
      <alignment horizontal="center" vertical="center" wrapText="1"/>
    </xf>
    <xf numFmtId="0" fontId="5" fillId="0" borderId="0" xfId="0" applyFont="1" applyAlignment="1">
      <alignment horizontal="right" vertical="center" wrapText="1"/>
    </xf>
    <xf numFmtId="14" fontId="5" fillId="0" borderId="1" xfId="0" applyNumberFormat="1" applyFont="1" applyBorder="1" applyAlignment="1" applyProtection="1">
      <alignment horizontal="center" vertical="center" wrapText="1"/>
      <protection locked="0"/>
    </xf>
    <xf numFmtId="0" fontId="4" fillId="0" borderId="0" xfId="0" applyFont="1" applyAlignment="1">
      <alignment horizontal="left" vertical="top" wrapText="1"/>
    </xf>
    <xf numFmtId="0" fontId="13" fillId="0" borderId="43" xfId="0" applyFont="1" applyBorder="1" applyProtection="1">
      <protection locked="0"/>
    </xf>
    <xf numFmtId="0" fontId="10" fillId="0" borderId="0" xfId="0" applyFont="1" applyAlignment="1">
      <alignment wrapText="1"/>
    </xf>
    <xf numFmtId="0" fontId="10" fillId="0" borderId="16" xfId="0" applyFont="1" applyBorder="1" applyAlignment="1">
      <alignment wrapText="1"/>
    </xf>
    <xf numFmtId="0" fontId="35" fillId="3" borderId="5" xfId="2" applyFont="1" applyFill="1" applyBorder="1" applyAlignment="1">
      <alignment horizontal="center" vertical="center" wrapText="1"/>
    </xf>
    <xf numFmtId="0" fontId="14" fillId="0" borderId="12" xfId="0" applyFont="1" applyBorder="1" applyAlignment="1">
      <alignment horizontal="left" vertical="center" wrapText="1" indent="2"/>
    </xf>
    <xf numFmtId="0" fontId="17" fillId="0" borderId="5" xfId="0" applyFont="1" applyBorder="1" applyAlignment="1">
      <alignment horizontal="left" vertical="center" wrapText="1"/>
    </xf>
    <xf numFmtId="0" fontId="27" fillId="11" borderId="5" xfId="0" applyFont="1" applyFill="1" applyBorder="1" applyAlignment="1">
      <alignment horizontal="left" vertical="center"/>
    </xf>
    <xf numFmtId="0" fontId="5" fillId="0" borderId="5" xfId="0" applyFont="1" applyBorder="1" applyAlignment="1">
      <alignment horizontal="left" vertical="center" wrapText="1"/>
    </xf>
    <xf numFmtId="0" fontId="17" fillId="0" borderId="5" xfId="0" applyFont="1" applyBorder="1" applyAlignment="1">
      <alignment horizontal="left" vertical="top" wrapText="1"/>
    </xf>
    <xf numFmtId="0" fontId="5" fillId="0" borderId="5" xfId="0" applyFont="1" applyBorder="1" applyAlignment="1">
      <alignment horizontal="left" vertical="center"/>
    </xf>
    <xf numFmtId="0" fontId="0" fillId="0" borderId="0" xfId="0" applyAlignment="1">
      <alignment vertical="center"/>
    </xf>
    <xf numFmtId="0" fontId="19" fillId="3" borderId="5" xfId="2" applyNumberFormat="1" applyFont="1" applyFill="1" applyBorder="1" applyAlignment="1">
      <alignment horizontal="right" vertical="center" wrapText="1"/>
    </xf>
    <xf numFmtId="0" fontId="8" fillId="10" borderId="0" xfId="2" applyFont="1" applyFill="1" applyBorder="1" applyAlignment="1">
      <alignment horizontal="center" vertical="center"/>
    </xf>
    <xf numFmtId="0" fontId="8" fillId="10" borderId="3" xfId="2" applyFont="1" applyFill="1" applyBorder="1" applyAlignment="1">
      <alignment horizontal="center" vertical="center"/>
    </xf>
    <xf numFmtId="0" fontId="27" fillId="0" borderId="4" xfId="0" applyFont="1" applyBorder="1" applyAlignment="1">
      <alignment horizontal="center" vertical="center"/>
    </xf>
    <xf numFmtId="0" fontId="27" fillId="0" borderId="22" xfId="0" applyFont="1" applyBorder="1" applyAlignment="1">
      <alignment horizontal="center" vertical="center"/>
    </xf>
    <xf numFmtId="0" fontId="17" fillId="2" borderId="5" xfId="0" applyFont="1" applyFill="1" applyBorder="1" applyAlignment="1">
      <alignment horizontal="right" vertical="center" wrapText="1"/>
    </xf>
    <xf numFmtId="0" fontId="5" fillId="0" borderId="2" xfId="0" applyFont="1" applyBorder="1" applyAlignment="1" applyProtection="1">
      <alignment horizontal="center"/>
      <protection locked="0"/>
    </xf>
    <xf numFmtId="0" fontId="17" fillId="0" borderId="4" xfId="0" applyFont="1" applyBorder="1" applyAlignment="1">
      <alignment horizontal="right" vertical="center" wrapText="1"/>
    </xf>
    <xf numFmtId="0" fontId="17" fillId="0" borderId="22" xfId="0" applyFont="1" applyBorder="1" applyAlignment="1">
      <alignment horizontal="right" vertical="center" wrapText="1"/>
    </xf>
    <xf numFmtId="0" fontId="5" fillId="0" borderId="30" xfId="0" applyFont="1" applyBorder="1" applyAlignment="1">
      <alignment horizontal="center"/>
    </xf>
    <xf numFmtId="0" fontId="6" fillId="12" borderId="12" xfId="0" applyFont="1" applyFill="1" applyBorder="1" applyAlignment="1">
      <alignment horizontal="left"/>
    </xf>
    <xf numFmtId="0" fontId="6" fillId="12" borderId="18" xfId="0" applyFont="1" applyFill="1" applyBorder="1" applyAlignment="1">
      <alignment horizontal="left"/>
    </xf>
    <xf numFmtId="0" fontId="6" fillId="12" borderId="14" xfId="0" applyFont="1" applyFill="1" applyBorder="1" applyAlignment="1">
      <alignment horizontal="left"/>
    </xf>
    <xf numFmtId="0" fontId="5" fillId="0" borderId="0" xfId="0" applyFont="1" applyAlignment="1">
      <alignment horizontal="left" vertical="top" wrapText="1"/>
    </xf>
    <xf numFmtId="0" fontId="17" fillId="0" borderId="0" xfId="0" applyFont="1" applyAlignment="1">
      <alignment horizontal="left" vertical="top" wrapText="1"/>
    </xf>
    <xf numFmtId="0" fontId="5" fillId="0" borderId="1" xfId="0" applyFont="1" applyBorder="1" applyAlignment="1" applyProtection="1">
      <alignment horizontal="center" vertical="center"/>
      <protection locked="0"/>
    </xf>
    <xf numFmtId="0" fontId="10" fillId="0" borderId="0" xfId="0" applyFont="1" applyAlignment="1">
      <alignment horizontal="left" vertical="top" wrapText="1"/>
    </xf>
    <xf numFmtId="0" fontId="7" fillId="0" borderId="0" xfId="2" applyFont="1" applyFill="1" applyBorder="1" applyAlignment="1" applyProtection="1">
      <alignment horizontal="center" vertical="top"/>
    </xf>
    <xf numFmtId="0" fontId="5" fillId="0" borderId="1" xfId="0" applyFont="1" applyBorder="1" applyAlignment="1" applyProtection="1">
      <alignment horizontal="center"/>
      <protection locked="0"/>
    </xf>
    <xf numFmtId="0" fontId="6" fillId="0" borderId="0" xfId="0" applyFont="1" applyAlignment="1">
      <alignment horizontal="left" vertical="center"/>
    </xf>
    <xf numFmtId="0" fontId="19" fillId="0" borderId="18" xfId="2" applyFont="1" applyFill="1" applyBorder="1" applyAlignment="1">
      <alignment horizontal="center" vertical="center" wrapText="1"/>
    </xf>
    <xf numFmtId="0" fontId="19" fillId="0" borderId="0" xfId="2" applyFont="1" applyFill="1" applyBorder="1" applyAlignment="1">
      <alignment horizontal="center" vertical="center" wrapText="1"/>
    </xf>
    <xf numFmtId="0" fontId="19" fillId="0" borderId="14" xfId="2" applyFont="1" applyFill="1" applyBorder="1" applyAlignment="1">
      <alignment horizontal="center" vertical="center" wrapText="1"/>
    </xf>
    <xf numFmtId="0" fontId="19" fillId="0" borderId="16" xfId="2"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9" fillId="3" borderId="9" xfId="2" applyFont="1" applyFill="1" applyBorder="1" applyAlignment="1">
      <alignment horizontal="center" vertical="center" wrapText="1"/>
    </xf>
    <xf numFmtId="0" fontId="19" fillId="3" borderId="10" xfId="2" applyFont="1" applyFill="1" applyBorder="1" applyAlignment="1">
      <alignment horizontal="center" vertical="center" wrapText="1"/>
    </xf>
    <xf numFmtId="0" fontId="17" fillId="0" borderId="18" xfId="0" applyFont="1" applyBorder="1" applyAlignment="1">
      <alignment horizontal="center" vertical="center" wrapText="1"/>
    </xf>
    <xf numFmtId="0" fontId="17" fillId="0" borderId="0" xfId="0" applyFont="1" applyAlignment="1">
      <alignment horizontal="center" vertical="center" wrapText="1"/>
    </xf>
    <xf numFmtId="0" fontId="33" fillId="12" borderId="0" xfId="2" applyFont="1" applyFill="1" applyAlignment="1">
      <alignment horizontal="center" wrapText="1"/>
    </xf>
    <xf numFmtId="0" fontId="33" fillId="13" borderId="0" xfId="2" applyFont="1" applyFill="1" applyAlignment="1">
      <alignment horizontal="center" vertical="center" wrapText="1"/>
    </xf>
    <xf numFmtId="0" fontId="25" fillId="9" borderId="12" xfId="0" applyFont="1" applyFill="1" applyBorder="1" applyAlignment="1">
      <alignment horizontal="left" vertical="center"/>
    </xf>
    <xf numFmtId="0" fontId="25" fillId="9" borderId="20" xfId="0" applyFont="1" applyFill="1" applyBorder="1" applyAlignment="1">
      <alignment horizontal="left" vertical="center"/>
    </xf>
    <xf numFmtId="0" fontId="7" fillId="0" borderId="5" xfId="2" applyFont="1" applyFill="1" applyBorder="1" applyAlignment="1">
      <alignment horizontal="center" vertical="center" wrapText="1"/>
    </xf>
    <xf numFmtId="0" fontId="17" fillId="0" borderId="21" xfId="0" applyFont="1" applyBorder="1" applyAlignment="1">
      <alignment horizontal="left" vertical="top" wrapText="1"/>
    </xf>
    <xf numFmtId="0" fontId="5" fillId="0" borderId="5" xfId="0" applyFont="1" applyBorder="1" applyAlignment="1">
      <alignment horizontal="center" vertical="center" wrapText="1"/>
    </xf>
    <xf numFmtId="0" fontId="17" fillId="0" borderId="5" xfId="0" applyFont="1" applyBorder="1" applyAlignment="1">
      <alignment horizontal="left" vertical="center" wrapText="1"/>
    </xf>
    <xf numFmtId="0" fontId="5" fillId="0" borderId="5" xfId="0" applyFont="1" applyBorder="1" applyAlignment="1">
      <alignment horizontal="left"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19" fillId="3" borderId="5" xfId="2" applyFont="1" applyFill="1" applyBorder="1" applyAlignment="1">
      <alignment horizontal="center" vertical="center" wrapText="1"/>
    </xf>
    <xf numFmtId="0" fontId="26" fillId="0" borderId="5" xfId="0" applyFont="1" applyBorder="1" applyAlignment="1">
      <alignment horizontal="center" vertical="center" wrapText="1"/>
    </xf>
    <xf numFmtId="0" fontId="7" fillId="0" borderId="9" xfId="2" applyFont="1" applyFill="1" applyBorder="1" applyAlignment="1">
      <alignment horizontal="center" vertical="center" wrapText="1"/>
    </xf>
    <xf numFmtId="0" fontId="7" fillId="0" borderId="10" xfId="2" applyFont="1" applyFill="1" applyBorder="1" applyAlignment="1">
      <alignment horizontal="center" vertical="center" wrapText="1"/>
    </xf>
  </cellXfs>
  <cellStyles count="7">
    <cellStyle name="Comma" xfId="3" builtinId="3"/>
    <cellStyle name="Comma 2" xfId="5" xr:uid="{81DAA4A6-6AD6-4407-A5FF-39FE586E3709}"/>
    <cellStyle name="Currency" xfId="1" builtinId="4"/>
    <cellStyle name="Hyperlink" xfId="2" builtinId="8"/>
    <cellStyle name="Hyperlink 2" xfId="6" xr:uid="{9C544FF0-821B-41EA-85D1-726E7872D029}"/>
    <cellStyle name="Normal" xfId="0" builtinId="0"/>
    <cellStyle name="Normal 2" xfId="4" xr:uid="{C6A60E64-0B3E-494B-BB36-0E7F253A0D98}"/>
  </cellStyles>
  <dxfs count="5">
    <dxf>
      <fill>
        <patternFill>
          <bgColor rgb="FFFFFF00"/>
        </patternFill>
      </fill>
    </dxf>
    <dxf>
      <border>
        <bottom style="thin">
          <color auto="1"/>
        </bottom>
        <vertical/>
        <horizontal/>
      </border>
    </dxf>
    <dxf>
      <fill>
        <patternFill>
          <bgColor rgb="FFEAEEF3"/>
        </patternFill>
      </fill>
    </dxf>
    <dxf>
      <font>
        <color theme="1"/>
      </font>
      <numFmt numFmtId="34" formatCode="_(&quot;$&quot;* #,##0.00_);_(&quot;$&quot;* \(#,##0.00\);_(&quot;$&quot;* &quot;-&quot;??_);_(@_)"/>
      <fill>
        <patternFill>
          <bgColor rgb="FFEAEEF3"/>
        </patternFill>
      </fill>
      <border>
        <bottom style="thin">
          <color auto="1"/>
        </bottom>
      </border>
    </dxf>
    <dxf>
      <fill>
        <patternFill>
          <bgColor rgb="FFFFFF00"/>
        </patternFill>
      </fill>
    </dxf>
  </dxfs>
  <tableStyles count="0" defaultTableStyle="TableStyleMedium2" defaultPivotStyle="PivotStyleLight16"/>
  <colors>
    <mruColors>
      <color rgb="FFCCFFFF"/>
      <color rgb="FF0563C1"/>
      <color rgb="FFEAEEF3"/>
      <color rgb="FFD4AF37"/>
      <color rgb="FF0C385A"/>
      <color rgb="FF5C0004"/>
      <color rgb="FF3B2533"/>
      <color rgb="FFD8D8D8"/>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688546799658532"/>
          <c:y val="3.7690523302024388E-2"/>
          <c:w val="0.81534672782420325"/>
          <c:h val="0.85469966021871835"/>
        </c:manualLayout>
      </c:layout>
      <c:barChart>
        <c:barDir val="col"/>
        <c:grouping val="clustered"/>
        <c:varyColors val="1"/>
        <c:ser>
          <c:idx val="1"/>
          <c:order val="0"/>
          <c:tx>
            <c:strRef>
              <c:f>'Tax calculation and summary'!$G$60</c:f>
              <c:strCache>
                <c:ptCount val="1"/>
              </c:strCache>
            </c:strRef>
          </c:tx>
          <c:invertIfNegative val="1"/>
          <c:cat>
            <c:strRef>
              <c:f>'Tax calculation and summary'!$F$61:$F$65</c:f>
              <c:strCache>
                <c:ptCount val="5"/>
                <c:pt idx="0">
                  <c:v>Actual fiscal year 2023</c:v>
                </c:pt>
                <c:pt idx="1">
                  <c:v>Actual (estimated) fiscal year 2024</c:v>
                </c:pt>
                <c:pt idx="2">
                  <c:v>Budget fiscal year 2025</c:v>
                </c:pt>
                <c:pt idx="3">
                  <c:v>Estimated fiscal year 2026</c:v>
                </c:pt>
                <c:pt idx="4">
                  <c:v>Estimated fiscal year 2027</c:v>
                </c:pt>
              </c:strCache>
            </c:strRef>
          </c:cat>
          <c:val>
            <c:numRef>
              <c:f>'Tax calculation and summary'!$G$61:$G$65</c:f>
              <c:numCache>
                <c:formatCode>General</c:formatCode>
                <c:ptCount val="5"/>
              </c:numCache>
            </c:numRef>
          </c:val>
          <c:extLst>
            <c:ext xmlns:c16="http://schemas.microsoft.com/office/drawing/2014/chart" uri="{C3380CC4-5D6E-409C-BE32-E72D297353CC}">
              <c16:uniqueId val="{00000001-1221-4429-A650-455013841524}"/>
            </c:ext>
          </c:extLst>
        </c:ser>
        <c:ser>
          <c:idx val="2"/>
          <c:order val="1"/>
          <c:tx>
            <c:strRef>
              <c:f>'Tax calculation and summary'!$H$60</c:f>
              <c:strCache>
                <c:ptCount val="1"/>
                <c:pt idx="0">
                  <c:v>Total revenues</c:v>
                </c:pt>
              </c:strCache>
            </c:strRef>
          </c:tx>
          <c:spPr>
            <a:solidFill>
              <a:srgbClr val="0C385A"/>
            </a:solidFill>
          </c:spPr>
          <c:invertIfNegative val="1"/>
          <c:cat>
            <c:strRef>
              <c:f>'Tax calculation and summary'!$F$61:$F$65</c:f>
              <c:strCache>
                <c:ptCount val="5"/>
                <c:pt idx="0">
                  <c:v>Actual fiscal year 2023</c:v>
                </c:pt>
                <c:pt idx="1">
                  <c:v>Actual (estimated) fiscal year 2024</c:v>
                </c:pt>
                <c:pt idx="2">
                  <c:v>Budget fiscal year 2025</c:v>
                </c:pt>
                <c:pt idx="3">
                  <c:v>Estimated fiscal year 2026</c:v>
                </c:pt>
                <c:pt idx="4">
                  <c:v>Estimated fiscal year 2027</c:v>
                </c:pt>
              </c:strCache>
            </c:strRef>
          </c:cat>
          <c:val>
            <c:numRef>
              <c:f>'Tax calculation and summary'!$H$61:$H$65</c:f>
              <c:numCache>
                <c:formatCode>_("$"* #,##0_);_("$"* \(#,##0\);_("$"* "-"??_);_(@_)</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4-F54F-430B-91BA-E71FB1BB58DC}"/>
            </c:ext>
          </c:extLst>
        </c:ser>
        <c:ser>
          <c:idx val="0"/>
          <c:order val="2"/>
          <c:tx>
            <c:strRef>
              <c:f>'Tax calculation and summary'!$I$60</c:f>
              <c:strCache>
                <c:ptCount val="1"/>
                <c:pt idx="0">
                  <c:v>Total expenses</c:v>
                </c:pt>
              </c:strCache>
            </c:strRef>
          </c:tx>
          <c:spPr>
            <a:solidFill>
              <a:srgbClr val="5C0004"/>
            </a:solidFill>
          </c:spPr>
          <c:invertIfNegative val="1"/>
          <c:cat>
            <c:strRef>
              <c:f>'Tax calculation and summary'!$F$61:$F$65</c:f>
              <c:strCache>
                <c:ptCount val="5"/>
                <c:pt idx="0">
                  <c:v>Actual fiscal year 2023</c:v>
                </c:pt>
                <c:pt idx="1">
                  <c:v>Actual (estimated) fiscal year 2024</c:v>
                </c:pt>
                <c:pt idx="2">
                  <c:v>Budget fiscal year 2025</c:v>
                </c:pt>
                <c:pt idx="3">
                  <c:v>Estimated fiscal year 2026</c:v>
                </c:pt>
                <c:pt idx="4">
                  <c:v>Estimated fiscal year 2027</c:v>
                </c:pt>
              </c:strCache>
            </c:strRef>
          </c:cat>
          <c:val>
            <c:numRef>
              <c:f>'Tax calculation and summary'!$I$61:$I$65</c:f>
              <c:numCache>
                <c:formatCode>_("$"* #,##0_);_("$"* \(#,##0\);_("$"* "-"??_);_(@_)</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1221-4429-A650-455013841524}"/>
            </c:ext>
          </c:extLst>
        </c:ser>
        <c:dLbls>
          <c:showLegendKey val="0"/>
          <c:showVal val="0"/>
          <c:showCatName val="0"/>
          <c:showSerName val="0"/>
          <c:showPercent val="0"/>
          <c:showBubbleSize val="0"/>
        </c:dLbls>
        <c:gapWidth val="150"/>
        <c:axId val="25163097"/>
        <c:axId val="715390882"/>
      </c:barChart>
      <c:catAx>
        <c:axId val="25163097"/>
        <c:scaling>
          <c:orientation val="minMax"/>
        </c:scaling>
        <c:delete val="0"/>
        <c:axPos val="b"/>
        <c:title>
          <c:tx>
            <c:rich>
              <a:bodyPr/>
              <a:lstStyle/>
              <a:p>
                <a:pPr>
                  <a:defRPr/>
                </a:pPr>
                <a:endParaRPr lang="en-US"/>
              </a:p>
            </c:rich>
          </c:tx>
          <c:overlay val="0"/>
        </c:title>
        <c:numFmt formatCode="General" sourceLinked="1"/>
        <c:majorTickMark val="none"/>
        <c:minorTickMark val="none"/>
        <c:tickLblPos val="nextTo"/>
        <c:crossAx val="715390882"/>
        <c:crosses val="autoZero"/>
        <c:auto val="1"/>
        <c:lblAlgn val="ctr"/>
        <c:lblOffset val="100"/>
        <c:noMultiLvlLbl val="1"/>
      </c:catAx>
      <c:valAx>
        <c:axId val="71539088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a:defRPr/>
                </a:pPr>
                <a:endParaRPr lang="en-US"/>
              </a:p>
            </c:rich>
          </c:tx>
          <c:overlay val="0"/>
        </c:title>
        <c:numFmt formatCode="General" sourceLinked="1"/>
        <c:majorTickMark val="none"/>
        <c:minorTickMark val="none"/>
        <c:tickLblPos val="nextTo"/>
        <c:spPr>
          <a:ln/>
        </c:spPr>
        <c:crossAx val="25163097"/>
        <c:crosses val="autoZero"/>
        <c:crossBetween val="between"/>
      </c:valAx>
    </c:plotArea>
    <c:legend>
      <c:legendPos val="b"/>
      <c:legendEntry>
        <c:idx val="0"/>
        <c:delete val="1"/>
      </c:legendEntry>
      <c:layout>
        <c:manualLayout>
          <c:xMode val="edge"/>
          <c:yMode val="edge"/>
          <c:x val="0"/>
          <c:y val="0.13746948298129399"/>
          <c:w val="0.11944314150040138"/>
          <c:h val="0.33179269258009414"/>
        </c:manualLayout>
      </c:layout>
      <c:overlay val="0"/>
      <c:txPr>
        <a:bodyPr/>
        <a:lstStyle/>
        <a:p>
          <a:pPr rtl="0">
            <a:defRPr/>
          </a:pPr>
          <a:endParaRPr lang="en-US"/>
        </a:p>
      </c:txPr>
    </c:legend>
    <c:plotVisOnly val="1"/>
    <c:dispBlanksAs val="zero"/>
    <c:showDLblsOverMax val="1"/>
  </c:chart>
  <c:txPr>
    <a:bodyPr/>
    <a:lstStyle/>
    <a:p>
      <a:pPr>
        <a:defRPr baseline="0">
          <a:latin typeface="Arial" panose="020B0604020202020204" pitchFamily="34" charset="0"/>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GeneralRequirements"/></Relationships>
</file>

<file path=xl/drawings/drawing1.xml><?xml version="1.0" encoding="utf-8"?>
<xdr:wsDr xmlns:xdr="http://schemas.openxmlformats.org/drawingml/2006/spreadsheetDrawing" xmlns:a="http://schemas.openxmlformats.org/drawingml/2006/main">
  <xdr:twoCellAnchor>
    <xdr:from>
      <xdr:col>6</xdr:col>
      <xdr:colOff>390978</xdr:colOff>
      <xdr:row>2</xdr:row>
      <xdr:rowOff>38100</xdr:rowOff>
    </xdr:from>
    <xdr:to>
      <xdr:col>7</xdr:col>
      <xdr:colOff>857251</xdr:colOff>
      <xdr:row>3</xdr:row>
      <xdr:rowOff>123825</xdr:rowOff>
    </xdr:to>
    <xdr:sp macro="" textlink="">
      <xdr:nvSpPr>
        <xdr:cNvPr id="26" name="Rectangle 25">
          <a:hlinkClick xmlns:r="http://schemas.openxmlformats.org/officeDocument/2006/relationships" r:id="rId1"/>
          <a:extLst>
            <a:ext uri="{FF2B5EF4-FFF2-40B4-BE49-F238E27FC236}">
              <a16:creationId xmlns:a16="http://schemas.microsoft.com/office/drawing/2014/main" id="{2AEE4C61-8E24-4A01-A505-0495379D34D4}"/>
            </a:ext>
          </a:extLst>
        </xdr:cNvPr>
        <xdr:cNvSpPr/>
      </xdr:nvSpPr>
      <xdr:spPr>
        <a:xfrm>
          <a:off x="9649278" y="495300"/>
          <a:ext cx="1371148" cy="276225"/>
        </a:xfrm>
        <a:prstGeom prst="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ysClr val="windowText" lastClr="000000"/>
              </a:solidFill>
            </a:rPr>
            <a:t>General instructions</a:t>
          </a:r>
        </a:p>
      </xdr:txBody>
    </xdr:sp>
    <xdr:clientData fPrintsWithSheet="0"/>
  </xdr:twoCellAnchor>
  <xdr:twoCellAnchor editAs="oneCell">
    <xdr:from>
      <xdr:col>7</xdr:col>
      <xdr:colOff>796160</xdr:colOff>
      <xdr:row>6</xdr:row>
      <xdr:rowOff>9525</xdr:rowOff>
    </xdr:from>
    <xdr:to>
      <xdr:col>8</xdr:col>
      <xdr:colOff>746564</xdr:colOff>
      <xdr:row>10</xdr:row>
      <xdr:rowOff>96784</xdr:rowOff>
    </xdr:to>
    <xdr:pic>
      <xdr:nvPicPr>
        <xdr:cNvPr id="27" name="Picture 1">
          <a:extLst>
            <a:ext uri="{FF2B5EF4-FFF2-40B4-BE49-F238E27FC236}">
              <a16:creationId xmlns:a16="http://schemas.microsoft.com/office/drawing/2014/main" id="{604CCFF1-0D78-499D-9748-C10A905580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45035" y="1695450"/>
          <a:ext cx="1125789" cy="990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xdr:colOff>
      <xdr:row>6</xdr:row>
      <xdr:rowOff>3175</xdr:rowOff>
    </xdr:from>
    <xdr:to>
      <xdr:col>4</xdr:col>
      <xdr:colOff>66675</xdr:colOff>
      <xdr:row>6</xdr:row>
      <xdr:rowOff>105767</xdr:rowOff>
    </xdr:to>
    <xdr:sp macro="" textlink="">
      <xdr:nvSpPr>
        <xdr:cNvPr id="28" name="TextBox 27">
          <a:extLst>
            <a:ext uri="{FF2B5EF4-FFF2-40B4-BE49-F238E27FC236}">
              <a16:creationId xmlns:a16="http://schemas.microsoft.com/office/drawing/2014/main" id="{A630A182-8F6E-4984-9309-7D1B59A3CA70}"/>
            </a:ext>
          </a:extLst>
        </xdr:cNvPr>
        <xdr:cNvSpPr txBox="1"/>
      </xdr:nvSpPr>
      <xdr:spPr>
        <a:xfrm>
          <a:off x="3489325" y="2289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twoCellAnchor>
    <xdr:from>
      <xdr:col>2</xdr:col>
      <xdr:colOff>3175</xdr:colOff>
      <xdr:row>12</xdr:row>
      <xdr:rowOff>3175</xdr:rowOff>
    </xdr:from>
    <xdr:to>
      <xdr:col>2</xdr:col>
      <xdr:colOff>66675</xdr:colOff>
      <xdr:row>12</xdr:row>
      <xdr:rowOff>105767</xdr:rowOff>
    </xdr:to>
    <xdr:sp macro="" textlink="">
      <xdr:nvSpPr>
        <xdr:cNvPr id="29" name="TextBox 28">
          <a:extLst>
            <a:ext uri="{FF2B5EF4-FFF2-40B4-BE49-F238E27FC236}">
              <a16:creationId xmlns:a16="http://schemas.microsoft.com/office/drawing/2014/main" id="{843B9535-E1A4-415C-B94C-9D52E6902555}"/>
            </a:ext>
          </a:extLst>
        </xdr:cNvPr>
        <xdr:cNvSpPr txBox="1"/>
      </xdr:nvSpPr>
      <xdr:spPr>
        <a:xfrm>
          <a:off x="1717675" y="42513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X0A1T</a:t>
          </a:r>
        </a:p>
      </xdr:txBody>
    </xdr:sp>
    <xdr:clientData/>
  </xdr:twoCellAnchor>
  <xdr:twoCellAnchor>
    <xdr:from>
      <xdr:col>4</xdr:col>
      <xdr:colOff>3175</xdr:colOff>
      <xdr:row>17</xdr:row>
      <xdr:rowOff>3175</xdr:rowOff>
    </xdr:from>
    <xdr:to>
      <xdr:col>4</xdr:col>
      <xdr:colOff>66675</xdr:colOff>
      <xdr:row>17</xdr:row>
      <xdr:rowOff>105767</xdr:rowOff>
    </xdr:to>
    <xdr:sp macro="" textlink="">
      <xdr:nvSpPr>
        <xdr:cNvPr id="41" name="TextBox 40">
          <a:extLst>
            <a:ext uri="{FF2B5EF4-FFF2-40B4-BE49-F238E27FC236}">
              <a16:creationId xmlns:a16="http://schemas.microsoft.com/office/drawing/2014/main" id="{A09DD7BB-40BA-4AEB-A3E8-7ACCE1900D68}"/>
            </a:ext>
          </a:extLst>
        </xdr:cNvPr>
        <xdr:cNvSpPr txBox="1"/>
      </xdr:nvSpPr>
      <xdr:spPr>
        <a:xfrm>
          <a:off x="4279900" y="34988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X1A4T</a:t>
          </a:r>
        </a:p>
      </xdr:txBody>
    </xdr:sp>
    <xdr:clientData/>
  </xdr:twoCellAnchor>
  <xdr:twoCellAnchor>
    <xdr:from>
      <xdr:col>4</xdr:col>
      <xdr:colOff>3175</xdr:colOff>
      <xdr:row>22</xdr:row>
      <xdr:rowOff>3175</xdr:rowOff>
    </xdr:from>
    <xdr:to>
      <xdr:col>4</xdr:col>
      <xdr:colOff>66675</xdr:colOff>
      <xdr:row>22</xdr:row>
      <xdr:rowOff>105767</xdr:rowOff>
    </xdr:to>
    <xdr:sp macro="" textlink="">
      <xdr:nvSpPr>
        <xdr:cNvPr id="42" name="TextBox 41">
          <a:extLst>
            <a:ext uri="{FF2B5EF4-FFF2-40B4-BE49-F238E27FC236}">
              <a16:creationId xmlns:a16="http://schemas.microsoft.com/office/drawing/2014/main" id="{D92A07D2-D5D0-42AB-B264-B43EFB6081FA}"/>
            </a:ext>
          </a:extLst>
        </xdr:cNvPr>
        <xdr:cNvSpPr txBox="1"/>
      </xdr:nvSpPr>
      <xdr:spPr>
        <a:xfrm>
          <a:off x="4279900" y="44037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X1A5T</a:t>
          </a:r>
        </a:p>
      </xdr:txBody>
    </xdr:sp>
    <xdr:clientData/>
  </xdr:twoCellAnchor>
  <xdr:twoCellAnchor>
    <xdr:from>
      <xdr:col>4</xdr:col>
      <xdr:colOff>3175</xdr:colOff>
      <xdr:row>24</xdr:row>
      <xdr:rowOff>3175</xdr:rowOff>
    </xdr:from>
    <xdr:to>
      <xdr:col>4</xdr:col>
      <xdr:colOff>66675</xdr:colOff>
      <xdr:row>24</xdr:row>
      <xdr:rowOff>105767</xdr:rowOff>
    </xdr:to>
    <xdr:sp macro="" textlink="">
      <xdr:nvSpPr>
        <xdr:cNvPr id="43" name="TextBox 42">
          <a:extLst>
            <a:ext uri="{FF2B5EF4-FFF2-40B4-BE49-F238E27FC236}">
              <a16:creationId xmlns:a16="http://schemas.microsoft.com/office/drawing/2014/main" id="{9D2D725B-13AA-43D3-B911-8EF332D8E0AE}"/>
            </a:ext>
          </a:extLst>
        </xdr:cNvPr>
        <xdr:cNvSpPr txBox="1"/>
      </xdr:nvSpPr>
      <xdr:spPr>
        <a:xfrm>
          <a:off x="4279900" y="48037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X1A6T</a:t>
          </a:r>
        </a:p>
      </xdr:txBody>
    </xdr:sp>
    <xdr:clientData/>
  </xdr:twoCellAnchor>
  <xdr:twoCellAnchor>
    <xdr:from>
      <xdr:col>0</xdr:col>
      <xdr:colOff>3175</xdr:colOff>
      <xdr:row>29</xdr:row>
      <xdr:rowOff>3175</xdr:rowOff>
    </xdr:from>
    <xdr:to>
      <xdr:col>0</xdr:col>
      <xdr:colOff>66675</xdr:colOff>
      <xdr:row>29</xdr:row>
      <xdr:rowOff>105767</xdr:rowOff>
    </xdr:to>
    <xdr:sp macro="" textlink="">
      <xdr:nvSpPr>
        <xdr:cNvPr id="44" name="TextBox 43">
          <a:extLst>
            <a:ext uri="{FF2B5EF4-FFF2-40B4-BE49-F238E27FC236}">
              <a16:creationId xmlns:a16="http://schemas.microsoft.com/office/drawing/2014/main" id="{CE643597-CF93-47BD-B4CB-6E6F6978A229}"/>
            </a:ext>
          </a:extLst>
        </xdr:cNvPr>
        <xdr:cNvSpPr txBox="1"/>
      </xdr:nvSpPr>
      <xdr:spPr>
        <a:xfrm>
          <a:off x="3175" y="59182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X1A7T</a:t>
          </a:r>
        </a:p>
      </xdr:txBody>
    </xdr:sp>
    <xdr:clientData/>
  </xdr:twoCellAnchor>
  <xdr:twoCellAnchor>
    <xdr:from>
      <xdr:col>4</xdr:col>
      <xdr:colOff>3175</xdr:colOff>
      <xdr:row>32</xdr:row>
      <xdr:rowOff>3175</xdr:rowOff>
    </xdr:from>
    <xdr:to>
      <xdr:col>4</xdr:col>
      <xdr:colOff>66675</xdr:colOff>
      <xdr:row>32</xdr:row>
      <xdr:rowOff>105767</xdr:rowOff>
    </xdr:to>
    <xdr:sp macro="" textlink="">
      <xdr:nvSpPr>
        <xdr:cNvPr id="45" name="TextBox 44">
          <a:extLst>
            <a:ext uri="{FF2B5EF4-FFF2-40B4-BE49-F238E27FC236}">
              <a16:creationId xmlns:a16="http://schemas.microsoft.com/office/drawing/2014/main" id="{C6B07DCA-F2AB-4A94-A6A4-67244CEB3058}"/>
            </a:ext>
          </a:extLst>
        </xdr:cNvPr>
        <xdr:cNvSpPr txBox="1"/>
      </xdr:nvSpPr>
      <xdr:spPr>
        <a:xfrm>
          <a:off x="4279900" y="62801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X1A8T</a:t>
          </a:r>
        </a:p>
      </xdr:txBody>
    </xdr:sp>
    <xdr:clientData/>
  </xdr:twoCellAnchor>
  <xdr:oneCellAnchor>
    <xdr:from>
      <xdr:col>0</xdr:col>
      <xdr:colOff>21166</xdr:colOff>
      <xdr:row>57</xdr:row>
      <xdr:rowOff>38100</xdr:rowOff>
    </xdr:from>
    <xdr:ext cx="7229475" cy="3438525"/>
    <xdr:graphicFrame macro="">
      <xdr:nvGraphicFramePr>
        <xdr:cNvPr id="46" name="Chart 45">
          <a:extLst>
            <a:ext uri="{FF2B5EF4-FFF2-40B4-BE49-F238E27FC236}">
              <a16:creationId xmlns:a16="http://schemas.microsoft.com/office/drawing/2014/main" id="{937D04E1-CDF1-4BD5-AEFA-ED6BE910A8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twoCellAnchor>
    <xdr:from>
      <xdr:col>1</xdr:col>
      <xdr:colOff>3175</xdr:colOff>
      <xdr:row>50</xdr:row>
      <xdr:rowOff>3175</xdr:rowOff>
    </xdr:from>
    <xdr:to>
      <xdr:col>1</xdr:col>
      <xdr:colOff>66675</xdr:colOff>
      <xdr:row>50</xdr:row>
      <xdr:rowOff>105767</xdr:rowOff>
    </xdr:to>
    <xdr:sp macro="" textlink="">
      <xdr:nvSpPr>
        <xdr:cNvPr id="48" name="TextBox 47">
          <a:extLst>
            <a:ext uri="{FF2B5EF4-FFF2-40B4-BE49-F238E27FC236}">
              <a16:creationId xmlns:a16="http://schemas.microsoft.com/office/drawing/2014/main" id="{E0E9962D-3944-42B8-955A-6DE1FFD8CAFE}"/>
            </a:ext>
          </a:extLst>
        </xdr:cNvPr>
        <xdr:cNvSpPr txBox="1"/>
      </xdr:nvSpPr>
      <xdr:spPr>
        <a:xfrm>
          <a:off x="3175" y="3365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X3A1T</a:t>
          </a:r>
        </a:p>
      </xdr:txBody>
    </xdr:sp>
    <xdr:clientData/>
  </xdr:twoCellAnchor>
  <xdr:twoCellAnchor>
    <xdr:from>
      <xdr:col>4</xdr:col>
      <xdr:colOff>6350</xdr:colOff>
      <xdr:row>6</xdr:row>
      <xdr:rowOff>15875</xdr:rowOff>
    </xdr:from>
    <xdr:to>
      <xdr:col>4</xdr:col>
      <xdr:colOff>63500</xdr:colOff>
      <xdr:row>6</xdr:row>
      <xdr:rowOff>118467</xdr:rowOff>
    </xdr:to>
    <xdr:sp macro="" textlink="">
      <xdr:nvSpPr>
        <xdr:cNvPr id="2" name="TextBox 1">
          <a:extLst>
            <a:ext uri="{FF2B5EF4-FFF2-40B4-BE49-F238E27FC236}">
              <a16:creationId xmlns:a16="http://schemas.microsoft.com/office/drawing/2014/main" id="{24475EDD-C20C-45A6-9FC7-36003097E2E6}"/>
            </a:ext>
          </a:extLst>
        </xdr:cNvPr>
        <xdr:cNvSpPr txBox="1"/>
      </xdr:nvSpPr>
      <xdr:spPr>
        <a:xfrm>
          <a:off x="6388100" y="32353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twoCellAnchor>
    <xdr:from>
      <xdr:col>5</xdr:col>
      <xdr:colOff>6350</xdr:colOff>
      <xdr:row>59</xdr:row>
      <xdr:rowOff>123825</xdr:rowOff>
    </xdr:from>
    <xdr:to>
      <xdr:col>5</xdr:col>
      <xdr:colOff>63500</xdr:colOff>
      <xdr:row>60</xdr:row>
      <xdr:rowOff>16867</xdr:rowOff>
    </xdr:to>
    <xdr:sp macro="" textlink="">
      <xdr:nvSpPr>
        <xdr:cNvPr id="3" name="TextBox 2">
          <a:extLst>
            <a:ext uri="{FF2B5EF4-FFF2-40B4-BE49-F238E27FC236}">
              <a16:creationId xmlns:a16="http://schemas.microsoft.com/office/drawing/2014/main" id="{4767B2F9-221A-488A-9CB5-FFA952471F1E}"/>
            </a:ext>
          </a:extLst>
        </xdr:cNvPr>
        <xdr:cNvSpPr txBox="1"/>
      </xdr:nvSpPr>
      <xdr:spPr>
        <a:xfrm>
          <a:off x="7740650" y="13792200"/>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X0A1T</a:t>
          </a:r>
        </a:p>
      </xdr:txBody>
    </xdr:sp>
    <xdr:clientData/>
  </xdr:twoCellAnchor>
  <xdr:twoCellAnchor>
    <xdr:from>
      <xdr:col>2</xdr:col>
      <xdr:colOff>0</xdr:colOff>
      <xdr:row>12</xdr:row>
      <xdr:rowOff>28575</xdr:rowOff>
    </xdr:from>
    <xdr:to>
      <xdr:col>2</xdr:col>
      <xdr:colOff>66675</xdr:colOff>
      <xdr:row>12</xdr:row>
      <xdr:rowOff>131167</xdr:rowOff>
    </xdr:to>
    <xdr:sp macro="" textlink="">
      <xdr:nvSpPr>
        <xdr:cNvPr id="4" name="TextBox 3">
          <a:extLst>
            <a:ext uri="{FF2B5EF4-FFF2-40B4-BE49-F238E27FC236}">
              <a16:creationId xmlns:a16="http://schemas.microsoft.com/office/drawing/2014/main" id="{95D7922E-CF7C-41CC-BB52-93636EB5E5A5}"/>
            </a:ext>
          </a:extLst>
        </xdr:cNvPr>
        <xdr:cNvSpPr txBox="1"/>
      </xdr:nvSpPr>
      <xdr:spPr>
        <a:xfrm>
          <a:off x="3000375" y="49911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X0A2T</a:t>
          </a:r>
        </a:p>
      </xdr:txBody>
    </xdr:sp>
    <xdr:clientData/>
  </xdr:twoCellAnchor>
  <xdr:twoCellAnchor>
    <xdr:from>
      <xdr:col>4</xdr:col>
      <xdr:colOff>6350</xdr:colOff>
      <xdr:row>22</xdr:row>
      <xdr:rowOff>47625</xdr:rowOff>
    </xdr:from>
    <xdr:to>
      <xdr:col>4</xdr:col>
      <xdr:colOff>63500</xdr:colOff>
      <xdr:row>22</xdr:row>
      <xdr:rowOff>150217</xdr:rowOff>
    </xdr:to>
    <xdr:sp macro="" textlink="">
      <xdr:nvSpPr>
        <xdr:cNvPr id="5" name="TextBox 4">
          <a:extLst>
            <a:ext uri="{FF2B5EF4-FFF2-40B4-BE49-F238E27FC236}">
              <a16:creationId xmlns:a16="http://schemas.microsoft.com/office/drawing/2014/main" id="{B1521176-F946-41A2-BCCA-8D280164FA3B}"/>
            </a:ext>
          </a:extLst>
        </xdr:cNvPr>
        <xdr:cNvSpPr txBox="1"/>
      </xdr:nvSpPr>
      <xdr:spPr>
        <a:xfrm>
          <a:off x="6388100" y="6858000"/>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X0A3T</a:t>
          </a:r>
        </a:p>
      </xdr:txBody>
    </xdr:sp>
    <xdr:clientData/>
  </xdr:twoCellAnchor>
  <xdr:twoCellAnchor>
    <xdr:from>
      <xdr:col>4</xdr:col>
      <xdr:colOff>6350</xdr:colOff>
      <xdr:row>24</xdr:row>
      <xdr:rowOff>47625</xdr:rowOff>
    </xdr:from>
    <xdr:to>
      <xdr:col>4</xdr:col>
      <xdr:colOff>63500</xdr:colOff>
      <xdr:row>24</xdr:row>
      <xdr:rowOff>150217</xdr:rowOff>
    </xdr:to>
    <xdr:sp macro="" textlink="">
      <xdr:nvSpPr>
        <xdr:cNvPr id="6" name="TextBox 5">
          <a:extLst>
            <a:ext uri="{FF2B5EF4-FFF2-40B4-BE49-F238E27FC236}">
              <a16:creationId xmlns:a16="http://schemas.microsoft.com/office/drawing/2014/main" id="{993D4C7A-2BCE-4A38-970A-F5AEA438A4ED}"/>
            </a:ext>
          </a:extLst>
        </xdr:cNvPr>
        <xdr:cNvSpPr txBox="1"/>
      </xdr:nvSpPr>
      <xdr:spPr>
        <a:xfrm>
          <a:off x="6388100" y="7219950"/>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X0A4T</a:t>
          </a:r>
        </a:p>
      </xdr:txBody>
    </xdr:sp>
    <xdr:clientData/>
  </xdr:twoCellAnchor>
  <xdr:twoCellAnchor>
    <xdr:from>
      <xdr:col>0</xdr:col>
      <xdr:colOff>6350</xdr:colOff>
      <xdr:row>30</xdr:row>
      <xdr:rowOff>66675</xdr:rowOff>
    </xdr:from>
    <xdr:to>
      <xdr:col>0</xdr:col>
      <xdr:colOff>63500</xdr:colOff>
      <xdr:row>30</xdr:row>
      <xdr:rowOff>169267</xdr:rowOff>
    </xdr:to>
    <xdr:sp macro="" textlink="">
      <xdr:nvSpPr>
        <xdr:cNvPr id="7" name="TextBox 6">
          <a:extLst>
            <a:ext uri="{FF2B5EF4-FFF2-40B4-BE49-F238E27FC236}">
              <a16:creationId xmlns:a16="http://schemas.microsoft.com/office/drawing/2014/main" id="{5BC4E778-0674-4595-B5A1-4BC851D73C0A}"/>
            </a:ext>
          </a:extLst>
        </xdr:cNvPr>
        <xdr:cNvSpPr txBox="1"/>
      </xdr:nvSpPr>
      <xdr:spPr>
        <a:xfrm>
          <a:off x="6350" y="8324850"/>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X0A5T</a:t>
          </a:r>
        </a:p>
      </xdr:txBody>
    </xdr:sp>
    <xdr:clientData/>
  </xdr:twoCellAnchor>
  <xdr:twoCellAnchor>
    <xdr:from>
      <xdr:col>4</xdr:col>
      <xdr:colOff>6350</xdr:colOff>
      <xdr:row>32</xdr:row>
      <xdr:rowOff>76200</xdr:rowOff>
    </xdr:from>
    <xdr:to>
      <xdr:col>4</xdr:col>
      <xdr:colOff>63500</xdr:colOff>
      <xdr:row>32</xdr:row>
      <xdr:rowOff>178792</xdr:rowOff>
    </xdr:to>
    <xdr:sp macro="" textlink="">
      <xdr:nvSpPr>
        <xdr:cNvPr id="8" name="TextBox 7">
          <a:extLst>
            <a:ext uri="{FF2B5EF4-FFF2-40B4-BE49-F238E27FC236}">
              <a16:creationId xmlns:a16="http://schemas.microsoft.com/office/drawing/2014/main" id="{32ABD0F4-0E69-4A1A-BBE5-DF8CE2E7FD5F}"/>
            </a:ext>
          </a:extLst>
        </xdr:cNvPr>
        <xdr:cNvSpPr txBox="1"/>
      </xdr:nvSpPr>
      <xdr:spPr>
        <a:xfrm>
          <a:off x="6388100" y="86963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X0A6T</a:t>
          </a:r>
        </a:p>
      </xdr:txBody>
    </xdr:sp>
    <xdr:clientData/>
  </xdr:twoCellAnchor>
  <xdr:twoCellAnchor>
    <xdr:from>
      <xdr:col>0</xdr:col>
      <xdr:colOff>9525</xdr:colOff>
      <xdr:row>33</xdr:row>
      <xdr:rowOff>85725</xdr:rowOff>
    </xdr:from>
    <xdr:to>
      <xdr:col>0</xdr:col>
      <xdr:colOff>66675</xdr:colOff>
      <xdr:row>33</xdr:row>
      <xdr:rowOff>188317</xdr:rowOff>
    </xdr:to>
    <xdr:sp macro="" textlink="">
      <xdr:nvSpPr>
        <xdr:cNvPr id="9" name="TextBox 8">
          <a:extLst>
            <a:ext uri="{FF2B5EF4-FFF2-40B4-BE49-F238E27FC236}">
              <a16:creationId xmlns:a16="http://schemas.microsoft.com/office/drawing/2014/main" id="{E428130B-2755-41F7-A699-E11269A6EC44}"/>
            </a:ext>
          </a:extLst>
        </xdr:cNvPr>
        <xdr:cNvSpPr txBox="1"/>
      </xdr:nvSpPr>
      <xdr:spPr>
        <a:xfrm>
          <a:off x="9525" y="88868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X0A7T</a:t>
          </a:r>
        </a:p>
      </xdr:txBody>
    </xdr:sp>
    <xdr:clientData/>
  </xdr:twoCellAnchor>
  <xdr:twoCellAnchor>
    <xdr:from>
      <xdr:col>1</xdr:col>
      <xdr:colOff>6350</xdr:colOff>
      <xdr:row>50</xdr:row>
      <xdr:rowOff>120650</xdr:rowOff>
    </xdr:from>
    <xdr:to>
      <xdr:col>1</xdr:col>
      <xdr:colOff>63500</xdr:colOff>
      <xdr:row>51</xdr:row>
      <xdr:rowOff>42267</xdr:rowOff>
    </xdr:to>
    <xdr:sp macro="" textlink="">
      <xdr:nvSpPr>
        <xdr:cNvPr id="10" name="TextBox 9">
          <a:extLst>
            <a:ext uri="{FF2B5EF4-FFF2-40B4-BE49-F238E27FC236}">
              <a16:creationId xmlns:a16="http://schemas.microsoft.com/office/drawing/2014/main" id="{A7CAA41F-7036-4223-999B-2A10543AE46D}"/>
            </a:ext>
          </a:extLst>
        </xdr:cNvPr>
        <xdr:cNvSpPr txBox="1"/>
      </xdr:nvSpPr>
      <xdr:spPr>
        <a:xfrm>
          <a:off x="368300" y="12026900"/>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X0A8T</a:t>
          </a:r>
        </a:p>
      </xdr:txBody>
    </xdr:sp>
    <xdr:clientData/>
  </xdr:twoCellAnchor>
  <xdr:twoCellAnchor>
    <xdr:from>
      <xdr:col>4</xdr:col>
      <xdr:colOff>9525</xdr:colOff>
      <xdr:row>46</xdr:row>
      <xdr:rowOff>111125</xdr:rowOff>
    </xdr:from>
    <xdr:to>
      <xdr:col>4</xdr:col>
      <xdr:colOff>66675</xdr:colOff>
      <xdr:row>47</xdr:row>
      <xdr:rowOff>32742</xdr:rowOff>
    </xdr:to>
    <xdr:sp macro="" textlink="">
      <xdr:nvSpPr>
        <xdr:cNvPr id="11" name="TextBox 10">
          <a:extLst>
            <a:ext uri="{FF2B5EF4-FFF2-40B4-BE49-F238E27FC236}">
              <a16:creationId xmlns:a16="http://schemas.microsoft.com/office/drawing/2014/main" id="{CB36AF61-6ACA-4460-B506-1736452288FD}"/>
            </a:ext>
          </a:extLst>
        </xdr:cNvPr>
        <xdr:cNvSpPr txBox="1"/>
      </xdr:nvSpPr>
      <xdr:spPr>
        <a:xfrm>
          <a:off x="6391275" y="1129347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X0A9T</a:t>
          </a:r>
        </a:p>
      </xdr:txBody>
    </xdr:sp>
    <xdr:clientData/>
  </xdr:twoCellAnchor>
  <xdr:twoCellAnchor>
    <xdr:from>
      <xdr:col>4</xdr:col>
      <xdr:colOff>6350</xdr:colOff>
      <xdr:row>17</xdr:row>
      <xdr:rowOff>38100</xdr:rowOff>
    </xdr:from>
    <xdr:to>
      <xdr:col>4</xdr:col>
      <xdr:colOff>63500</xdr:colOff>
      <xdr:row>17</xdr:row>
      <xdr:rowOff>140692</xdr:rowOff>
    </xdr:to>
    <xdr:sp macro="" textlink="">
      <xdr:nvSpPr>
        <xdr:cNvPr id="12" name="TextBox 11">
          <a:extLst>
            <a:ext uri="{FF2B5EF4-FFF2-40B4-BE49-F238E27FC236}">
              <a16:creationId xmlns:a16="http://schemas.microsoft.com/office/drawing/2014/main" id="{7EBD2066-58F1-492F-A441-AEEB93FC1C19}"/>
            </a:ext>
          </a:extLst>
        </xdr:cNvPr>
        <xdr:cNvSpPr txBox="1"/>
      </xdr:nvSpPr>
      <xdr:spPr>
        <a:xfrm>
          <a:off x="6388100" y="59150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X0A10T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xdr:colOff>
      <xdr:row>26</xdr:row>
      <xdr:rowOff>3175</xdr:rowOff>
    </xdr:from>
    <xdr:to>
      <xdr:col>1</xdr:col>
      <xdr:colOff>66675</xdr:colOff>
      <xdr:row>26</xdr:row>
      <xdr:rowOff>105767</xdr:rowOff>
    </xdr:to>
    <xdr:sp macro="" textlink="">
      <xdr:nvSpPr>
        <xdr:cNvPr id="2" name="TextBox 1">
          <a:extLst>
            <a:ext uri="{FF2B5EF4-FFF2-40B4-BE49-F238E27FC236}">
              <a16:creationId xmlns:a16="http://schemas.microsoft.com/office/drawing/2014/main" id="{FACC7190-AF7E-47DA-B0C1-A2CAC90549B7}"/>
            </a:ext>
          </a:extLst>
        </xdr:cNvPr>
        <xdr:cNvSpPr txBox="1"/>
      </xdr:nvSpPr>
      <xdr:spPr>
        <a:xfrm>
          <a:off x="14277975" y="10382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twoCellAnchor>
    <xdr:from>
      <xdr:col>4</xdr:col>
      <xdr:colOff>3175</xdr:colOff>
      <xdr:row>56</xdr:row>
      <xdr:rowOff>3175</xdr:rowOff>
    </xdr:from>
    <xdr:to>
      <xdr:col>4</xdr:col>
      <xdr:colOff>66675</xdr:colOff>
      <xdr:row>56</xdr:row>
      <xdr:rowOff>105767</xdr:rowOff>
    </xdr:to>
    <xdr:sp macro="" textlink="">
      <xdr:nvSpPr>
        <xdr:cNvPr id="3" name="TextBox 2">
          <a:extLst>
            <a:ext uri="{FF2B5EF4-FFF2-40B4-BE49-F238E27FC236}">
              <a16:creationId xmlns:a16="http://schemas.microsoft.com/office/drawing/2014/main" id="{BB880ED3-3309-4272-87FC-28EB86109E94}"/>
            </a:ext>
          </a:extLst>
        </xdr:cNvPr>
        <xdr:cNvSpPr txBox="1"/>
      </xdr:nvSpPr>
      <xdr:spPr>
        <a:xfrm>
          <a:off x="20253325" y="66897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X2A1T</a:t>
          </a:r>
        </a:p>
      </xdr:txBody>
    </xdr:sp>
    <xdr:clientData/>
  </xdr:twoCellAnchor>
  <xdr:twoCellAnchor>
    <xdr:from>
      <xdr:col>4</xdr:col>
      <xdr:colOff>3175</xdr:colOff>
      <xdr:row>38</xdr:row>
      <xdr:rowOff>3175</xdr:rowOff>
    </xdr:from>
    <xdr:to>
      <xdr:col>4</xdr:col>
      <xdr:colOff>66675</xdr:colOff>
      <xdr:row>38</xdr:row>
      <xdr:rowOff>105767</xdr:rowOff>
    </xdr:to>
    <xdr:sp macro="" textlink="">
      <xdr:nvSpPr>
        <xdr:cNvPr id="4" name="TextBox 3">
          <a:extLst>
            <a:ext uri="{FF2B5EF4-FFF2-40B4-BE49-F238E27FC236}">
              <a16:creationId xmlns:a16="http://schemas.microsoft.com/office/drawing/2014/main" id="{EF5FFCA0-E903-47AD-8DAB-C45A8E429E37}"/>
            </a:ext>
          </a:extLst>
        </xdr:cNvPr>
        <xdr:cNvSpPr txBox="1"/>
      </xdr:nvSpPr>
      <xdr:spPr>
        <a:xfrm>
          <a:off x="20253325" y="31337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X2A2T</a:t>
          </a:r>
        </a:p>
      </xdr:txBody>
    </xdr:sp>
    <xdr:clientData/>
  </xdr:twoCellAnchor>
  <xdr:twoCellAnchor>
    <xdr:from>
      <xdr:col>5</xdr:col>
      <xdr:colOff>3175</xdr:colOff>
      <xdr:row>24</xdr:row>
      <xdr:rowOff>3175</xdr:rowOff>
    </xdr:from>
    <xdr:to>
      <xdr:col>5</xdr:col>
      <xdr:colOff>66675</xdr:colOff>
      <xdr:row>24</xdr:row>
      <xdr:rowOff>105767</xdr:rowOff>
    </xdr:to>
    <xdr:sp macro="" textlink="">
      <xdr:nvSpPr>
        <xdr:cNvPr id="15" name="TextBox 4">
          <a:extLst>
            <a:ext uri="{FF2B5EF4-FFF2-40B4-BE49-F238E27FC236}">
              <a16:creationId xmlns:a16="http://schemas.microsoft.com/office/drawing/2014/main" id="{E769F67F-4D1D-44B1-B5BE-C9ED157313C1}"/>
            </a:ext>
          </a:extLst>
        </xdr:cNvPr>
        <xdr:cNvSpPr txBox="1"/>
      </xdr:nvSpPr>
      <xdr:spPr>
        <a:xfrm>
          <a:off x="21650325" y="6699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X2A3T</a:t>
          </a:r>
        </a:p>
      </xdr:txBody>
    </xdr:sp>
    <xdr:clientData/>
  </xdr:twoCellAnchor>
  <xdr:twoCellAnchor>
    <xdr:from>
      <xdr:col>4</xdr:col>
      <xdr:colOff>3175</xdr:colOff>
      <xdr:row>27</xdr:row>
      <xdr:rowOff>3175</xdr:rowOff>
    </xdr:from>
    <xdr:to>
      <xdr:col>4</xdr:col>
      <xdr:colOff>66675</xdr:colOff>
      <xdr:row>27</xdr:row>
      <xdr:rowOff>105767</xdr:rowOff>
    </xdr:to>
    <xdr:sp macro="" textlink="">
      <xdr:nvSpPr>
        <xdr:cNvPr id="6" name="TextBox 5">
          <a:extLst>
            <a:ext uri="{FF2B5EF4-FFF2-40B4-BE49-F238E27FC236}">
              <a16:creationId xmlns:a16="http://schemas.microsoft.com/office/drawing/2014/main" id="{0559829A-676F-46A1-8F90-3C23C560593A}"/>
            </a:ext>
          </a:extLst>
        </xdr:cNvPr>
        <xdr:cNvSpPr txBox="1"/>
      </xdr:nvSpPr>
      <xdr:spPr>
        <a:xfrm>
          <a:off x="20253325" y="12223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X2A4T</a:t>
          </a:r>
        </a:p>
      </xdr:txBody>
    </xdr:sp>
    <xdr:clientData/>
  </xdr:twoCellAnchor>
  <xdr:twoCellAnchor>
    <xdr:from>
      <xdr:col>4</xdr:col>
      <xdr:colOff>3175</xdr:colOff>
      <xdr:row>44</xdr:row>
      <xdr:rowOff>3175</xdr:rowOff>
    </xdr:from>
    <xdr:to>
      <xdr:col>4</xdr:col>
      <xdr:colOff>66675</xdr:colOff>
      <xdr:row>44</xdr:row>
      <xdr:rowOff>105767</xdr:rowOff>
    </xdr:to>
    <xdr:sp macro="" textlink="">
      <xdr:nvSpPr>
        <xdr:cNvPr id="7" name="TextBox 6">
          <a:extLst>
            <a:ext uri="{FF2B5EF4-FFF2-40B4-BE49-F238E27FC236}">
              <a16:creationId xmlns:a16="http://schemas.microsoft.com/office/drawing/2014/main" id="{0CBC48B9-AE1F-4FDD-9F8C-7A706CB3ADB4}"/>
            </a:ext>
          </a:extLst>
        </xdr:cNvPr>
        <xdr:cNvSpPr txBox="1"/>
      </xdr:nvSpPr>
      <xdr:spPr>
        <a:xfrm>
          <a:off x="20253325" y="48355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X2A5T</a:t>
          </a:r>
        </a:p>
      </xdr:txBody>
    </xdr:sp>
    <xdr:clientData/>
  </xdr:twoCellAnchor>
  <xdr:twoCellAnchor>
    <xdr:from>
      <xdr:col>4</xdr:col>
      <xdr:colOff>3175</xdr:colOff>
      <xdr:row>8</xdr:row>
      <xdr:rowOff>3175</xdr:rowOff>
    </xdr:from>
    <xdr:to>
      <xdr:col>4</xdr:col>
      <xdr:colOff>66675</xdr:colOff>
      <xdr:row>8</xdr:row>
      <xdr:rowOff>105767</xdr:rowOff>
    </xdr:to>
    <xdr:sp macro="" textlink="">
      <xdr:nvSpPr>
        <xdr:cNvPr id="8" name="TextBox 7">
          <a:extLst>
            <a:ext uri="{FF2B5EF4-FFF2-40B4-BE49-F238E27FC236}">
              <a16:creationId xmlns:a16="http://schemas.microsoft.com/office/drawing/2014/main" id="{A4D586B8-C7A9-4B85-8807-0882326EB396}"/>
            </a:ext>
          </a:extLst>
        </xdr:cNvPr>
        <xdr:cNvSpPr txBox="1"/>
      </xdr:nvSpPr>
      <xdr:spPr>
        <a:xfrm>
          <a:off x="20253325" y="103917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twoCellAnchor>
    <xdr:from>
      <xdr:col>4</xdr:col>
      <xdr:colOff>3175</xdr:colOff>
      <xdr:row>9</xdr:row>
      <xdr:rowOff>3175</xdr:rowOff>
    </xdr:from>
    <xdr:to>
      <xdr:col>4</xdr:col>
      <xdr:colOff>66675</xdr:colOff>
      <xdr:row>9</xdr:row>
      <xdr:rowOff>105767</xdr:rowOff>
    </xdr:to>
    <xdr:sp macro="" textlink="">
      <xdr:nvSpPr>
        <xdr:cNvPr id="9" name="TextBox 8">
          <a:extLst>
            <a:ext uri="{FF2B5EF4-FFF2-40B4-BE49-F238E27FC236}">
              <a16:creationId xmlns:a16="http://schemas.microsoft.com/office/drawing/2014/main" id="{93655BE1-15BA-45F8-8D77-35AE537C95A1}"/>
            </a:ext>
          </a:extLst>
        </xdr:cNvPr>
        <xdr:cNvSpPr txBox="1"/>
      </xdr:nvSpPr>
      <xdr:spPr>
        <a:xfrm>
          <a:off x="20253325" y="105759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X1A1T</a:t>
          </a:r>
        </a:p>
      </xdr:txBody>
    </xdr:sp>
    <xdr:clientData/>
  </xdr:twoCellAnchor>
  <xdr:twoCellAnchor>
    <xdr:from>
      <xdr:col>4</xdr:col>
      <xdr:colOff>3175</xdr:colOff>
      <xdr:row>5</xdr:row>
      <xdr:rowOff>3175</xdr:rowOff>
    </xdr:from>
    <xdr:to>
      <xdr:col>4</xdr:col>
      <xdr:colOff>66675</xdr:colOff>
      <xdr:row>5</xdr:row>
      <xdr:rowOff>105767</xdr:rowOff>
    </xdr:to>
    <xdr:sp macro="" textlink="">
      <xdr:nvSpPr>
        <xdr:cNvPr id="10" name="TextBox 9">
          <a:extLst>
            <a:ext uri="{FF2B5EF4-FFF2-40B4-BE49-F238E27FC236}">
              <a16:creationId xmlns:a16="http://schemas.microsoft.com/office/drawing/2014/main" id="{CB980EEC-AB0A-462C-BB6C-6C137E7E3785}"/>
            </a:ext>
          </a:extLst>
        </xdr:cNvPr>
        <xdr:cNvSpPr txBox="1"/>
      </xdr:nvSpPr>
      <xdr:spPr>
        <a:xfrm>
          <a:off x="20253325" y="100171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X1A2T</a:t>
          </a:r>
        </a:p>
      </xdr:txBody>
    </xdr:sp>
    <xdr:clientData/>
  </xdr:twoCellAnchor>
  <xdr:twoCellAnchor>
    <xdr:from>
      <xdr:col>5</xdr:col>
      <xdr:colOff>3175</xdr:colOff>
      <xdr:row>2</xdr:row>
      <xdr:rowOff>3175</xdr:rowOff>
    </xdr:from>
    <xdr:to>
      <xdr:col>5</xdr:col>
      <xdr:colOff>66675</xdr:colOff>
      <xdr:row>2</xdr:row>
      <xdr:rowOff>105767</xdr:rowOff>
    </xdr:to>
    <xdr:sp macro="" textlink="">
      <xdr:nvSpPr>
        <xdr:cNvPr id="11" name="TextBox 10">
          <a:extLst>
            <a:ext uri="{FF2B5EF4-FFF2-40B4-BE49-F238E27FC236}">
              <a16:creationId xmlns:a16="http://schemas.microsoft.com/office/drawing/2014/main" id="{8136E56E-4EE0-4359-A650-C3CCE5399F2F}"/>
            </a:ext>
          </a:extLst>
        </xdr:cNvPr>
        <xdr:cNvSpPr txBox="1"/>
      </xdr:nvSpPr>
      <xdr:spPr>
        <a:xfrm>
          <a:off x="21650325" y="96488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X1A3T</a:t>
          </a:r>
        </a:p>
      </xdr:txBody>
    </xdr:sp>
    <xdr:clientData/>
  </xdr:twoCellAnchor>
  <xdr:twoCellAnchor>
    <xdr:from>
      <xdr:col>5</xdr:col>
      <xdr:colOff>3175</xdr:colOff>
      <xdr:row>2</xdr:row>
      <xdr:rowOff>3175</xdr:rowOff>
    </xdr:from>
    <xdr:to>
      <xdr:col>5</xdr:col>
      <xdr:colOff>66675</xdr:colOff>
      <xdr:row>2</xdr:row>
      <xdr:rowOff>105767</xdr:rowOff>
    </xdr:to>
    <xdr:sp macro="" textlink="">
      <xdr:nvSpPr>
        <xdr:cNvPr id="12" name="TextBox 11">
          <a:extLst>
            <a:ext uri="{FF2B5EF4-FFF2-40B4-BE49-F238E27FC236}">
              <a16:creationId xmlns:a16="http://schemas.microsoft.com/office/drawing/2014/main" id="{C7143380-EBA2-4410-8809-465616ED1D42}"/>
            </a:ext>
          </a:extLst>
        </xdr:cNvPr>
        <xdr:cNvSpPr txBox="1"/>
      </xdr:nvSpPr>
      <xdr:spPr>
        <a:xfrm>
          <a:off x="6832600" y="1936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X2A3T</a:t>
          </a:r>
        </a:p>
      </xdr:txBody>
    </xdr:sp>
    <xdr:clientData/>
  </xdr:twoCellAnchor>
  <xdr:twoCellAnchor>
    <xdr:from>
      <xdr:col>5</xdr:col>
      <xdr:colOff>3175</xdr:colOff>
      <xdr:row>2</xdr:row>
      <xdr:rowOff>3175</xdr:rowOff>
    </xdr:from>
    <xdr:to>
      <xdr:col>5</xdr:col>
      <xdr:colOff>66675</xdr:colOff>
      <xdr:row>2</xdr:row>
      <xdr:rowOff>105767</xdr:rowOff>
    </xdr:to>
    <xdr:sp macro="" textlink="">
      <xdr:nvSpPr>
        <xdr:cNvPr id="14" name="TextBox 12">
          <a:extLst>
            <a:ext uri="{FF2B5EF4-FFF2-40B4-BE49-F238E27FC236}">
              <a16:creationId xmlns:a16="http://schemas.microsoft.com/office/drawing/2014/main" id="{4DCED2C5-9AC5-450F-9D0A-9336D128D820}"/>
            </a:ext>
          </a:extLst>
        </xdr:cNvPr>
        <xdr:cNvSpPr txBox="1"/>
      </xdr:nvSpPr>
      <xdr:spPr>
        <a:xfrm>
          <a:off x="6832600" y="1936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X2A3T</a:t>
          </a:r>
        </a:p>
      </xdr:txBody>
    </xdr:sp>
    <xdr:clientData/>
  </xdr:twoCellAnchor>
  <xdr:twoCellAnchor>
    <xdr:from>
      <xdr:col>4</xdr:col>
      <xdr:colOff>3175</xdr:colOff>
      <xdr:row>46</xdr:row>
      <xdr:rowOff>3175</xdr:rowOff>
    </xdr:from>
    <xdr:to>
      <xdr:col>4</xdr:col>
      <xdr:colOff>66675</xdr:colOff>
      <xdr:row>46</xdr:row>
      <xdr:rowOff>105767</xdr:rowOff>
    </xdr:to>
    <xdr:sp macro="" textlink="">
      <xdr:nvSpPr>
        <xdr:cNvPr id="16" name="TextBox 15">
          <a:extLst>
            <a:ext uri="{FF2B5EF4-FFF2-40B4-BE49-F238E27FC236}">
              <a16:creationId xmlns:a16="http://schemas.microsoft.com/office/drawing/2014/main" id="{0BAA7343-08B5-4B1F-9F46-136F49EA3879}"/>
            </a:ext>
          </a:extLst>
        </xdr:cNvPr>
        <xdr:cNvSpPr txBox="1"/>
      </xdr:nvSpPr>
      <xdr:spPr>
        <a:xfrm>
          <a:off x="5530850" y="34734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X2A5T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A76F6608-596B-4F5A-B5E6-AC58E66B0C0D}"/>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twoCellAnchor>
    <xdr:from>
      <xdr:col>3</xdr:col>
      <xdr:colOff>1219200</xdr:colOff>
      <xdr:row>56</xdr:row>
      <xdr:rowOff>139700</xdr:rowOff>
    </xdr:from>
    <xdr:to>
      <xdr:col>4</xdr:col>
      <xdr:colOff>53975</xdr:colOff>
      <xdr:row>57</xdr:row>
      <xdr:rowOff>61317</xdr:rowOff>
    </xdr:to>
    <xdr:sp macro="" textlink="">
      <xdr:nvSpPr>
        <xdr:cNvPr id="13" name="TextBox 12">
          <a:extLst>
            <a:ext uri="{FF2B5EF4-FFF2-40B4-BE49-F238E27FC236}">
              <a16:creationId xmlns:a16="http://schemas.microsoft.com/office/drawing/2014/main" id="{D5617454-D05A-4FBD-A5B5-F8FDCECBDC70}"/>
            </a:ext>
          </a:extLst>
        </xdr:cNvPr>
        <xdr:cNvSpPr txBox="1"/>
      </xdr:nvSpPr>
      <xdr:spPr>
        <a:xfrm>
          <a:off x="6124575" y="99409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X1A1T</a:t>
          </a:r>
        </a:p>
      </xdr:txBody>
    </xdr:sp>
    <xdr:clientData/>
  </xdr:twoCellAnchor>
  <xdr:twoCellAnchor>
    <xdr:from>
      <xdr:col>3</xdr:col>
      <xdr:colOff>1219200</xdr:colOff>
      <xdr:row>8</xdr:row>
      <xdr:rowOff>19050</xdr:rowOff>
    </xdr:from>
    <xdr:to>
      <xdr:col>4</xdr:col>
      <xdr:colOff>53975</xdr:colOff>
      <xdr:row>8</xdr:row>
      <xdr:rowOff>121642</xdr:rowOff>
    </xdr:to>
    <xdr:sp macro="" textlink="">
      <xdr:nvSpPr>
        <xdr:cNvPr id="17" name="TextBox 16">
          <a:extLst>
            <a:ext uri="{FF2B5EF4-FFF2-40B4-BE49-F238E27FC236}">
              <a16:creationId xmlns:a16="http://schemas.microsoft.com/office/drawing/2014/main" id="{DC8929D1-A772-420A-A51F-2D2644899214}"/>
            </a:ext>
          </a:extLst>
        </xdr:cNvPr>
        <xdr:cNvSpPr txBox="1"/>
      </xdr:nvSpPr>
      <xdr:spPr>
        <a:xfrm>
          <a:off x="6124575" y="12477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X1A2T</a:t>
          </a:r>
        </a:p>
      </xdr:txBody>
    </xdr:sp>
    <xdr:clientData/>
  </xdr:twoCellAnchor>
  <xdr:twoCellAnchor>
    <xdr:from>
      <xdr:col>3</xdr:col>
      <xdr:colOff>1219200</xdr:colOff>
      <xdr:row>9</xdr:row>
      <xdr:rowOff>28575</xdr:rowOff>
    </xdr:from>
    <xdr:to>
      <xdr:col>4</xdr:col>
      <xdr:colOff>53975</xdr:colOff>
      <xdr:row>9</xdr:row>
      <xdr:rowOff>131167</xdr:rowOff>
    </xdr:to>
    <xdr:sp macro="" textlink="">
      <xdr:nvSpPr>
        <xdr:cNvPr id="19" name="TextBox 18">
          <a:extLst>
            <a:ext uri="{FF2B5EF4-FFF2-40B4-BE49-F238E27FC236}">
              <a16:creationId xmlns:a16="http://schemas.microsoft.com/office/drawing/2014/main" id="{1A1328AD-6C9B-49D8-8318-33CEDE8FFD60}"/>
            </a:ext>
          </a:extLst>
        </xdr:cNvPr>
        <xdr:cNvSpPr txBox="1"/>
      </xdr:nvSpPr>
      <xdr:spPr>
        <a:xfrm>
          <a:off x="6124575" y="14382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X1A3T</a:t>
          </a:r>
        </a:p>
      </xdr:txBody>
    </xdr:sp>
    <xdr:clientData/>
  </xdr:twoCellAnchor>
  <xdr:twoCellAnchor>
    <xdr:from>
      <xdr:col>3</xdr:col>
      <xdr:colOff>1219200</xdr:colOff>
      <xdr:row>38</xdr:row>
      <xdr:rowOff>95250</xdr:rowOff>
    </xdr:from>
    <xdr:to>
      <xdr:col>4</xdr:col>
      <xdr:colOff>53975</xdr:colOff>
      <xdr:row>39</xdr:row>
      <xdr:rowOff>16867</xdr:rowOff>
    </xdr:to>
    <xdr:sp macro="" textlink="">
      <xdr:nvSpPr>
        <xdr:cNvPr id="20" name="TextBox 19">
          <a:extLst>
            <a:ext uri="{FF2B5EF4-FFF2-40B4-BE49-F238E27FC236}">
              <a16:creationId xmlns:a16="http://schemas.microsoft.com/office/drawing/2014/main" id="{545FD0FD-93A8-4999-AF00-624D4CE65DA1}"/>
            </a:ext>
          </a:extLst>
        </xdr:cNvPr>
        <xdr:cNvSpPr txBox="1"/>
      </xdr:nvSpPr>
      <xdr:spPr>
        <a:xfrm>
          <a:off x="6124575" y="66198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X1A4T</a:t>
          </a:r>
        </a:p>
      </xdr:txBody>
    </xdr:sp>
    <xdr:clientData/>
  </xdr:twoCellAnchor>
  <xdr:twoCellAnchor>
    <xdr:from>
      <xdr:col>3</xdr:col>
      <xdr:colOff>1219200</xdr:colOff>
      <xdr:row>5</xdr:row>
      <xdr:rowOff>9525</xdr:rowOff>
    </xdr:from>
    <xdr:to>
      <xdr:col>4</xdr:col>
      <xdr:colOff>53975</xdr:colOff>
      <xdr:row>5</xdr:row>
      <xdr:rowOff>112117</xdr:rowOff>
    </xdr:to>
    <xdr:sp macro="" textlink="">
      <xdr:nvSpPr>
        <xdr:cNvPr id="21" name="TextBox 20">
          <a:extLst>
            <a:ext uri="{FF2B5EF4-FFF2-40B4-BE49-F238E27FC236}">
              <a16:creationId xmlns:a16="http://schemas.microsoft.com/office/drawing/2014/main" id="{E5823169-26D3-4AC3-83F6-1E9E3FF3417C}"/>
            </a:ext>
          </a:extLst>
        </xdr:cNvPr>
        <xdr:cNvSpPr txBox="1"/>
      </xdr:nvSpPr>
      <xdr:spPr>
        <a:xfrm>
          <a:off x="6124575" y="561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X1A5T</a:t>
          </a:r>
        </a:p>
      </xdr:txBody>
    </xdr:sp>
    <xdr:clientData/>
  </xdr:twoCellAnchor>
  <xdr:twoCellAnchor>
    <xdr:from>
      <xdr:col>3</xdr:col>
      <xdr:colOff>1219200</xdr:colOff>
      <xdr:row>27</xdr:row>
      <xdr:rowOff>66675</xdr:rowOff>
    </xdr:from>
    <xdr:to>
      <xdr:col>4</xdr:col>
      <xdr:colOff>53975</xdr:colOff>
      <xdr:row>27</xdr:row>
      <xdr:rowOff>169267</xdr:rowOff>
    </xdr:to>
    <xdr:sp macro="" textlink="">
      <xdr:nvSpPr>
        <xdr:cNvPr id="22" name="TextBox 21">
          <a:extLst>
            <a:ext uri="{FF2B5EF4-FFF2-40B4-BE49-F238E27FC236}">
              <a16:creationId xmlns:a16="http://schemas.microsoft.com/office/drawing/2014/main" id="{D58D1080-182F-4D2D-A59F-B17D2B4E48B3}"/>
            </a:ext>
          </a:extLst>
        </xdr:cNvPr>
        <xdr:cNvSpPr txBox="1"/>
      </xdr:nvSpPr>
      <xdr:spPr>
        <a:xfrm>
          <a:off x="6124575" y="45815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X1A6T</a:t>
          </a:r>
        </a:p>
      </xdr:txBody>
    </xdr:sp>
    <xdr:clientData/>
  </xdr:twoCellAnchor>
  <xdr:twoCellAnchor>
    <xdr:from>
      <xdr:col>3</xdr:col>
      <xdr:colOff>1219200</xdr:colOff>
      <xdr:row>44</xdr:row>
      <xdr:rowOff>114300</xdr:rowOff>
    </xdr:from>
    <xdr:to>
      <xdr:col>4</xdr:col>
      <xdr:colOff>53975</xdr:colOff>
      <xdr:row>45</xdr:row>
      <xdr:rowOff>35917</xdr:rowOff>
    </xdr:to>
    <xdr:sp macro="" textlink="">
      <xdr:nvSpPr>
        <xdr:cNvPr id="23" name="TextBox 22">
          <a:extLst>
            <a:ext uri="{FF2B5EF4-FFF2-40B4-BE49-F238E27FC236}">
              <a16:creationId xmlns:a16="http://schemas.microsoft.com/office/drawing/2014/main" id="{611B018D-8A45-4B21-8494-8460E5D718A8}"/>
            </a:ext>
          </a:extLst>
        </xdr:cNvPr>
        <xdr:cNvSpPr txBox="1"/>
      </xdr:nvSpPr>
      <xdr:spPr>
        <a:xfrm>
          <a:off x="6124575" y="77247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X1A7T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3175</xdr:colOff>
      <xdr:row>5</xdr:row>
      <xdr:rowOff>3175</xdr:rowOff>
    </xdr:from>
    <xdr:to>
      <xdr:col>2</xdr:col>
      <xdr:colOff>66675</xdr:colOff>
      <xdr:row>5</xdr:row>
      <xdr:rowOff>105767</xdr:rowOff>
    </xdr:to>
    <xdr:sp macro="" textlink="">
      <xdr:nvSpPr>
        <xdr:cNvPr id="2" name="TextBox 1">
          <a:extLst>
            <a:ext uri="{FF2B5EF4-FFF2-40B4-BE49-F238E27FC236}">
              <a16:creationId xmlns:a16="http://schemas.microsoft.com/office/drawing/2014/main" id="{C7A9596C-319C-4192-AD31-CE9FB3D80425}"/>
            </a:ext>
          </a:extLst>
        </xdr:cNvPr>
        <xdr:cNvSpPr txBox="1"/>
      </xdr:nvSpPr>
      <xdr:spPr>
        <a:xfrm>
          <a:off x="2098675" y="31369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twoCellAnchor>
    <xdr:from>
      <xdr:col>2</xdr:col>
      <xdr:colOff>3175</xdr:colOff>
      <xdr:row>6</xdr:row>
      <xdr:rowOff>3175</xdr:rowOff>
    </xdr:from>
    <xdr:to>
      <xdr:col>2</xdr:col>
      <xdr:colOff>66675</xdr:colOff>
      <xdr:row>6</xdr:row>
      <xdr:rowOff>105767</xdr:rowOff>
    </xdr:to>
    <xdr:sp macro="" textlink="">
      <xdr:nvSpPr>
        <xdr:cNvPr id="3" name="TextBox 2">
          <a:extLst>
            <a:ext uri="{FF2B5EF4-FFF2-40B4-BE49-F238E27FC236}">
              <a16:creationId xmlns:a16="http://schemas.microsoft.com/office/drawing/2014/main" id="{EED987FE-360A-4C5F-A946-55B2F3CD265E}"/>
            </a:ext>
          </a:extLst>
        </xdr:cNvPr>
        <xdr:cNvSpPr txBox="1"/>
      </xdr:nvSpPr>
      <xdr:spPr>
        <a:xfrm>
          <a:off x="2098675" y="46609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X4A1T</a:t>
          </a:r>
        </a:p>
      </xdr:txBody>
    </xdr:sp>
    <xdr:clientData/>
  </xdr:twoCellAnchor>
  <xdr:twoCellAnchor>
    <xdr:from>
      <xdr:col>2</xdr:col>
      <xdr:colOff>3175</xdr:colOff>
      <xdr:row>1</xdr:row>
      <xdr:rowOff>3175</xdr:rowOff>
    </xdr:from>
    <xdr:to>
      <xdr:col>2</xdr:col>
      <xdr:colOff>66675</xdr:colOff>
      <xdr:row>1</xdr:row>
      <xdr:rowOff>105767</xdr:rowOff>
    </xdr:to>
    <xdr:sp macro="" textlink="">
      <xdr:nvSpPr>
        <xdr:cNvPr id="4" name="TextBox 3">
          <a:extLst>
            <a:ext uri="{FF2B5EF4-FFF2-40B4-BE49-F238E27FC236}">
              <a16:creationId xmlns:a16="http://schemas.microsoft.com/office/drawing/2014/main" id="{B4D80E3E-3ACE-4AA5-8C0F-AD762CD92BA3}"/>
            </a:ext>
          </a:extLst>
        </xdr:cNvPr>
        <xdr:cNvSpPr txBox="1"/>
      </xdr:nvSpPr>
      <xdr:spPr>
        <a:xfrm>
          <a:off x="2098675" y="1841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X4A2T</a:t>
          </a:r>
        </a:p>
      </xdr:txBody>
    </xdr:sp>
    <xdr:clientData/>
  </xdr:twoCellAnchor>
  <xdr:twoCellAnchor>
    <xdr:from>
      <xdr:col>2</xdr:col>
      <xdr:colOff>3175</xdr:colOff>
      <xdr:row>22</xdr:row>
      <xdr:rowOff>3175</xdr:rowOff>
    </xdr:from>
    <xdr:to>
      <xdr:col>2</xdr:col>
      <xdr:colOff>66675</xdr:colOff>
      <xdr:row>22</xdr:row>
      <xdr:rowOff>105767</xdr:rowOff>
    </xdr:to>
    <xdr:sp macro="" textlink="">
      <xdr:nvSpPr>
        <xdr:cNvPr id="5" name="TextBox 4">
          <a:extLst>
            <a:ext uri="{FF2B5EF4-FFF2-40B4-BE49-F238E27FC236}">
              <a16:creationId xmlns:a16="http://schemas.microsoft.com/office/drawing/2014/main" id="{C24D3360-7BF4-4838-BA9C-CD2E534CD4E1}"/>
            </a:ext>
          </a:extLst>
        </xdr:cNvPr>
        <xdr:cNvSpPr txBox="1"/>
      </xdr:nvSpPr>
      <xdr:spPr>
        <a:xfrm>
          <a:off x="2098675" y="55276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X4A3T</a:t>
          </a:r>
        </a:p>
      </xdr:txBody>
    </xdr:sp>
    <xdr:clientData/>
  </xdr:twoCellAnchor>
  <xdr:twoCellAnchor>
    <xdr:from>
      <xdr:col>2</xdr:col>
      <xdr:colOff>3175</xdr:colOff>
      <xdr:row>23</xdr:row>
      <xdr:rowOff>3175</xdr:rowOff>
    </xdr:from>
    <xdr:to>
      <xdr:col>2</xdr:col>
      <xdr:colOff>66675</xdr:colOff>
      <xdr:row>23</xdr:row>
      <xdr:rowOff>105767</xdr:rowOff>
    </xdr:to>
    <xdr:sp macro="" textlink="">
      <xdr:nvSpPr>
        <xdr:cNvPr id="6" name="TextBox 5">
          <a:extLst>
            <a:ext uri="{FF2B5EF4-FFF2-40B4-BE49-F238E27FC236}">
              <a16:creationId xmlns:a16="http://schemas.microsoft.com/office/drawing/2014/main" id="{BF6D8F84-C69B-4D56-A8E6-A8098C1B91AE}"/>
            </a:ext>
          </a:extLst>
        </xdr:cNvPr>
        <xdr:cNvSpPr txBox="1"/>
      </xdr:nvSpPr>
      <xdr:spPr>
        <a:xfrm>
          <a:off x="2098675" y="60706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X4A4T</a:t>
          </a:r>
        </a:p>
      </xdr:txBody>
    </xdr:sp>
    <xdr:clientData/>
  </xdr:twoCellAnchor>
  <xdr:twoCellAnchor>
    <xdr:from>
      <xdr:col>2</xdr:col>
      <xdr:colOff>3175</xdr:colOff>
      <xdr:row>21</xdr:row>
      <xdr:rowOff>3175</xdr:rowOff>
    </xdr:from>
    <xdr:to>
      <xdr:col>2</xdr:col>
      <xdr:colOff>66675</xdr:colOff>
      <xdr:row>21</xdr:row>
      <xdr:rowOff>105767</xdr:rowOff>
    </xdr:to>
    <xdr:sp macro="" textlink="">
      <xdr:nvSpPr>
        <xdr:cNvPr id="7" name="TextBox 6">
          <a:extLst>
            <a:ext uri="{FF2B5EF4-FFF2-40B4-BE49-F238E27FC236}">
              <a16:creationId xmlns:a16="http://schemas.microsoft.com/office/drawing/2014/main" id="{79976430-016E-4ED6-88C9-582B59DD2FB7}"/>
            </a:ext>
          </a:extLst>
        </xdr:cNvPr>
        <xdr:cNvSpPr txBox="1"/>
      </xdr:nvSpPr>
      <xdr:spPr>
        <a:xfrm>
          <a:off x="2098675" y="51085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X4A5T</a:t>
          </a:r>
        </a:p>
      </xdr:txBody>
    </xdr:sp>
    <xdr:clientData/>
  </xdr:twoCellAnchor>
  <xdr:twoCellAnchor>
    <xdr:from>
      <xdr:col>2</xdr:col>
      <xdr:colOff>3175</xdr:colOff>
      <xdr:row>8</xdr:row>
      <xdr:rowOff>3175</xdr:rowOff>
    </xdr:from>
    <xdr:to>
      <xdr:col>2</xdr:col>
      <xdr:colOff>66675</xdr:colOff>
      <xdr:row>8</xdr:row>
      <xdr:rowOff>105767</xdr:rowOff>
    </xdr:to>
    <xdr:sp macro="" textlink="">
      <xdr:nvSpPr>
        <xdr:cNvPr id="8" name="TextBox 7">
          <a:extLst>
            <a:ext uri="{FF2B5EF4-FFF2-40B4-BE49-F238E27FC236}">
              <a16:creationId xmlns:a16="http://schemas.microsoft.com/office/drawing/2014/main" id="{462CF1EF-AE55-4999-9722-402177F48B39}"/>
            </a:ext>
          </a:extLst>
        </xdr:cNvPr>
        <xdr:cNvSpPr txBox="1"/>
      </xdr:nvSpPr>
      <xdr:spPr>
        <a:xfrm>
          <a:off x="2098675" y="66135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X4A6T</a:t>
          </a:r>
        </a:p>
      </xdr:txBody>
    </xdr:sp>
    <xdr:clientData/>
  </xdr:twoCellAnchor>
  <xdr:twoCellAnchor>
    <xdr:from>
      <xdr:col>2</xdr:col>
      <xdr:colOff>3175</xdr:colOff>
      <xdr:row>11</xdr:row>
      <xdr:rowOff>3175</xdr:rowOff>
    </xdr:from>
    <xdr:to>
      <xdr:col>2</xdr:col>
      <xdr:colOff>66675</xdr:colOff>
      <xdr:row>11</xdr:row>
      <xdr:rowOff>105767</xdr:rowOff>
    </xdr:to>
    <xdr:sp macro="" textlink="">
      <xdr:nvSpPr>
        <xdr:cNvPr id="9" name="TextBox 8">
          <a:extLst>
            <a:ext uri="{FF2B5EF4-FFF2-40B4-BE49-F238E27FC236}">
              <a16:creationId xmlns:a16="http://schemas.microsoft.com/office/drawing/2014/main" id="{45BCE58A-415D-4911-9C2D-063B22597FC8}"/>
            </a:ext>
          </a:extLst>
        </xdr:cNvPr>
        <xdr:cNvSpPr txBox="1"/>
      </xdr:nvSpPr>
      <xdr:spPr>
        <a:xfrm>
          <a:off x="2098675" y="88423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X4A7T</a:t>
          </a:r>
        </a:p>
      </xdr:txBody>
    </xdr:sp>
    <xdr:clientData/>
  </xdr:twoCellAnchor>
  <xdr:twoCellAnchor>
    <xdr:from>
      <xdr:col>2</xdr:col>
      <xdr:colOff>3175</xdr:colOff>
      <xdr:row>13</xdr:row>
      <xdr:rowOff>3175</xdr:rowOff>
    </xdr:from>
    <xdr:to>
      <xdr:col>2</xdr:col>
      <xdr:colOff>66675</xdr:colOff>
      <xdr:row>13</xdr:row>
      <xdr:rowOff>105767</xdr:rowOff>
    </xdr:to>
    <xdr:sp macro="" textlink="">
      <xdr:nvSpPr>
        <xdr:cNvPr id="10" name="TextBox 9">
          <a:extLst>
            <a:ext uri="{FF2B5EF4-FFF2-40B4-BE49-F238E27FC236}">
              <a16:creationId xmlns:a16="http://schemas.microsoft.com/office/drawing/2014/main" id="{4630CD3B-6FC6-487C-AA2E-A67439BBB40D}"/>
            </a:ext>
          </a:extLst>
        </xdr:cNvPr>
        <xdr:cNvSpPr txBox="1"/>
      </xdr:nvSpPr>
      <xdr:spPr>
        <a:xfrm>
          <a:off x="2098675" y="99282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X4A8T</a:t>
          </a:r>
        </a:p>
      </xdr:txBody>
    </xdr:sp>
    <xdr:clientData/>
  </xdr:twoCellAnchor>
  <xdr:twoCellAnchor>
    <xdr:from>
      <xdr:col>2</xdr:col>
      <xdr:colOff>3175</xdr:colOff>
      <xdr:row>10</xdr:row>
      <xdr:rowOff>3175</xdr:rowOff>
    </xdr:from>
    <xdr:to>
      <xdr:col>2</xdr:col>
      <xdr:colOff>66675</xdr:colOff>
      <xdr:row>10</xdr:row>
      <xdr:rowOff>105767</xdr:rowOff>
    </xdr:to>
    <xdr:sp macro="" textlink="">
      <xdr:nvSpPr>
        <xdr:cNvPr id="11" name="TextBox 10">
          <a:extLst>
            <a:ext uri="{FF2B5EF4-FFF2-40B4-BE49-F238E27FC236}">
              <a16:creationId xmlns:a16="http://schemas.microsoft.com/office/drawing/2014/main" id="{04C80325-1B36-424C-90D3-A4FCD8507269}"/>
            </a:ext>
          </a:extLst>
        </xdr:cNvPr>
        <xdr:cNvSpPr txBox="1"/>
      </xdr:nvSpPr>
      <xdr:spPr>
        <a:xfrm>
          <a:off x="2098675" y="81184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X4A9T</a:t>
          </a:r>
        </a:p>
      </xdr:txBody>
    </xdr:sp>
    <xdr:clientData/>
  </xdr:twoCellAnchor>
  <xdr:twoCellAnchor>
    <xdr:from>
      <xdr:col>2</xdr:col>
      <xdr:colOff>3175</xdr:colOff>
      <xdr:row>12</xdr:row>
      <xdr:rowOff>3175</xdr:rowOff>
    </xdr:from>
    <xdr:to>
      <xdr:col>2</xdr:col>
      <xdr:colOff>66675</xdr:colOff>
      <xdr:row>12</xdr:row>
      <xdr:rowOff>105767</xdr:rowOff>
    </xdr:to>
    <xdr:sp macro="" textlink="">
      <xdr:nvSpPr>
        <xdr:cNvPr id="12" name="TextBox 11">
          <a:extLst>
            <a:ext uri="{FF2B5EF4-FFF2-40B4-BE49-F238E27FC236}">
              <a16:creationId xmlns:a16="http://schemas.microsoft.com/office/drawing/2014/main" id="{6B6A3121-EF85-4E42-B156-7A059FC18413}"/>
            </a:ext>
          </a:extLst>
        </xdr:cNvPr>
        <xdr:cNvSpPr txBox="1"/>
      </xdr:nvSpPr>
      <xdr:spPr>
        <a:xfrm>
          <a:off x="2098675" y="95662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X4A10T</a:t>
          </a:r>
        </a:p>
      </xdr:txBody>
    </xdr:sp>
    <xdr:clientData/>
  </xdr:twoCellAnchor>
  <xdr:twoCellAnchor>
    <xdr:from>
      <xdr:col>2</xdr:col>
      <xdr:colOff>3175</xdr:colOff>
      <xdr:row>14</xdr:row>
      <xdr:rowOff>3175</xdr:rowOff>
    </xdr:from>
    <xdr:to>
      <xdr:col>2</xdr:col>
      <xdr:colOff>66675</xdr:colOff>
      <xdr:row>14</xdr:row>
      <xdr:rowOff>105767</xdr:rowOff>
    </xdr:to>
    <xdr:sp macro="" textlink="">
      <xdr:nvSpPr>
        <xdr:cNvPr id="13" name="TextBox 12">
          <a:extLst>
            <a:ext uri="{FF2B5EF4-FFF2-40B4-BE49-F238E27FC236}">
              <a16:creationId xmlns:a16="http://schemas.microsoft.com/office/drawing/2014/main" id="{57E98299-E096-4A3F-AFEE-B7DD8FEADDFD}"/>
            </a:ext>
          </a:extLst>
        </xdr:cNvPr>
        <xdr:cNvSpPr txBox="1"/>
      </xdr:nvSpPr>
      <xdr:spPr>
        <a:xfrm>
          <a:off x="2098675" y="104711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X4A11T</a:t>
          </a:r>
        </a:p>
      </xdr:txBody>
    </xdr:sp>
    <xdr:clientData/>
  </xdr:twoCellAnchor>
  <xdr:twoCellAnchor>
    <xdr:from>
      <xdr:col>2</xdr:col>
      <xdr:colOff>3175</xdr:colOff>
      <xdr:row>16</xdr:row>
      <xdr:rowOff>3175</xdr:rowOff>
    </xdr:from>
    <xdr:to>
      <xdr:col>2</xdr:col>
      <xdr:colOff>66675</xdr:colOff>
      <xdr:row>16</xdr:row>
      <xdr:rowOff>105767</xdr:rowOff>
    </xdr:to>
    <xdr:sp macro="" textlink="">
      <xdr:nvSpPr>
        <xdr:cNvPr id="14" name="TextBox 13">
          <a:extLst>
            <a:ext uri="{FF2B5EF4-FFF2-40B4-BE49-F238E27FC236}">
              <a16:creationId xmlns:a16="http://schemas.microsoft.com/office/drawing/2014/main" id="{D2E8748B-0B89-4B1D-9372-CC0805C57E58}"/>
            </a:ext>
          </a:extLst>
        </xdr:cNvPr>
        <xdr:cNvSpPr txBox="1"/>
      </xdr:nvSpPr>
      <xdr:spPr>
        <a:xfrm>
          <a:off x="2098675" y="108331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X4A12T</a:t>
          </a:r>
        </a:p>
      </xdr:txBody>
    </xdr:sp>
    <xdr:clientData/>
  </xdr:twoCellAnchor>
  <xdr:twoCellAnchor>
    <xdr:from>
      <xdr:col>2</xdr:col>
      <xdr:colOff>3175</xdr:colOff>
      <xdr:row>19</xdr:row>
      <xdr:rowOff>3175</xdr:rowOff>
    </xdr:from>
    <xdr:to>
      <xdr:col>2</xdr:col>
      <xdr:colOff>66675</xdr:colOff>
      <xdr:row>19</xdr:row>
      <xdr:rowOff>105767</xdr:rowOff>
    </xdr:to>
    <xdr:sp macro="" textlink="">
      <xdr:nvSpPr>
        <xdr:cNvPr id="15" name="TextBox 14">
          <a:extLst>
            <a:ext uri="{FF2B5EF4-FFF2-40B4-BE49-F238E27FC236}">
              <a16:creationId xmlns:a16="http://schemas.microsoft.com/office/drawing/2014/main" id="{17D55B8E-181F-43C5-A632-7A9B9D738295}"/>
            </a:ext>
          </a:extLst>
        </xdr:cNvPr>
        <xdr:cNvSpPr txBox="1"/>
      </xdr:nvSpPr>
      <xdr:spPr>
        <a:xfrm>
          <a:off x="2098675" y="113093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X4A13T</a:t>
          </a:r>
        </a:p>
      </xdr:txBody>
    </xdr:sp>
    <xdr:clientData/>
  </xdr:twoCellAnchor>
  <xdr:twoCellAnchor>
    <xdr:from>
      <xdr:col>2</xdr:col>
      <xdr:colOff>3175</xdr:colOff>
      <xdr:row>25</xdr:row>
      <xdr:rowOff>3175</xdr:rowOff>
    </xdr:from>
    <xdr:to>
      <xdr:col>2</xdr:col>
      <xdr:colOff>66675</xdr:colOff>
      <xdr:row>25</xdr:row>
      <xdr:rowOff>105767</xdr:rowOff>
    </xdr:to>
    <xdr:sp macro="" textlink="">
      <xdr:nvSpPr>
        <xdr:cNvPr id="16" name="TextBox 15">
          <a:extLst>
            <a:ext uri="{FF2B5EF4-FFF2-40B4-BE49-F238E27FC236}">
              <a16:creationId xmlns:a16="http://schemas.microsoft.com/office/drawing/2014/main" id="{356ED7A9-CFF2-4164-B632-0006FF94F710}"/>
            </a:ext>
          </a:extLst>
        </xdr:cNvPr>
        <xdr:cNvSpPr txBox="1"/>
      </xdr:nvSpPr>
      <xdr:spPr>
        <a:xfrm>
          <a:off x="2098675" y="126238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X4A14T</a:t>
          </a:r>
        </a:p>
      </xdr:txBody>
    </xdr:sp>
    <xdr:clientData/>
  </xdr:twoCellAnchor>
  <xdr:twoCellAnchor>
    <xdr:from>
      <xdr:col>2</xdr:col>
      <xdr:colOff>3175</xdr:colOff>
      <xdr:row>29</xdr:row>
      <xdr:rowOff>3175</xdr:rowOff>
    </xdr:from>
    <xdr:to>
      <xdr:col>2</xdr:col>
      <xdr:colOff>66675</xdr:colOff>
      <xdr:row>29</xdr:row>
      <xdr:rowOff>105767</xdr:rowOff>
    </xdr:to>
    <xdr:sp macro="" textlink="">
      <xdr:nvSpPr>
        <xdr:cNvPr id="17" name="TextBox 16">
          <a:extLst>
            <a:ext uri="{FF2B5EF4-FFF2-40B4-BE49-F238E27FC236}">
              <a16:creationId xmlns:a16="http://schemas.microsoft.com/office/drawing/2014/main" id="{696282B8-7F2A-405D-8EDB-3EE70F18B107}"/>
            </a:ext>
          </a:extLst>
        </xdr:cNvPr>
        <xdr:cNvSpPr txBox="1"/>
      </xdr:nvSpPr>
      <xdr:spPr>
        <a:xfrm>
          <a:off x="2098675" y="138906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X4A15T</a:t>
          </a:r>
        </a:p>
      </xdr:txBody>
    </xdr:sp>
    <xdr:clientData/>
  </xdr:twoCellAnchor>
  <xdr:twoCellAnchor>
    <xdr:from>
      <xdr:col>2</xdr:col>
      <xdr:colOff>3175</xdr:colOff>
      <xdr:row>27</xdr:row>
      <xdr:rowOff>3175</xdr:rowOff>
    </xdr:from>
    <xdr:to>
      <xdr:col>2</xdr:col>
      <xdr:colOff>66675</xdr:colOff>
      <xdr:row>27</xdr:row>
      <xdr:rowOff>105767</xdr:rowOff>
    </xdr:to>
    <xdr:sp macro="" textlink="">
      <xdr:nvSpPr>
        <xdr:cNvPr id="18" name="TextBox 17">
          <a:extLst>
            <a:ext uri="{FF2B5EF4-FFF2-40B4-BE49-F238E27FC236}">
              <a16:creationId xmlns:a16="http://schemas.microsoft.com/office/drawing/2014/main" id="{2368FEF4-B872-42D8-AB5B-1041CF969257}"/>
            </a:ext>
          </a:extLst>
        </xdr:cNvPr>
        <xdr:cNvSpPr txBox="1"/>
      </xdr:nvSpPr>
      <xdr:spPr>
        <a:xfrm>
          <a:off x="2098675" y="129857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X4A16T</a:t>
          </a:r>
        </a:p>
      </xdr:txBody>
    </xdr:sp>
    <xdr:clientData/>
  </xdr:twoCellAnchor>
  <xdr:twoCellAnchor>
    <xdr:from>
      <xdr:col>2</xdr:col>
      <xdr:colOff>3175</xdr:colOff>
      <xdr:row>28</xdr:row>
      <xdr:rowOff>3175</xdr:rowOff>
    </xdr:from>
    <xdr:to>
      <xdr:col>2</xdr:col>
      <xdr:colOff>66675</xdr:colOff>
      <xdr:row>28</xdr:row>
      <xdr:rowOff>105767</xdr:rowOff>
    </xdr:to>
    <xdr:sp macro="" textlink="">
      <xdr:nvSpPr>
        <xdr:cNvPr id="19" name="TextBox 18">
          <a:extLst>
            <a:ext uri="{FF2B5EF4-FFF2-40B4-BE49-F238E27FC236}">
              <a16:creationId xmlns:a16="http://schemas.microsoft.com/office/drawing/2014/main" id="{3C0E10D7-3C38-4073-8A47-B41830B76060}"/>
            </a:ext>
          </a:extLst>
        </xdr:cNvPr>
        <xdr:cNvSpPr txBox="1"/>
      </xdr:nvSpPr>
      <xdr:spPr>
        <a:xfrm>
          <a:off x="2098675" y="135286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X4A17T</a:t>
          </a:r>
        </a:p>
      </xdr:txBody>
    </xdr:sp>
    <xdr:clientData/>
  </xdr:twoCellAnchor>
  <xdr:twoCellAnchor>
    <xdr:from>
      <xdr:col>2</xdr:col>
      <xdr:colOff>3175</xdr:colOff>
      <xdr:row>26</xdr:row>
      <xdr:rowOff>3175</xdr:rowOff>
    </xdr:from>
    <xdr:to>
      <xdr:col>2</xdr:col>
      <xdr:colOff>66675</xdr:colOff>
      <xdr:row>26</xdr:row>
      <xdr:rowOff>105767</xdr:rowOff>
    </xdr:to>
    <xdr:sp macro="" textlink="">
      <xdr:nvSpPr>
        <xdr:cNvPr id="20" name="TextBox 19">
          <a:extLst>
            <a:ext uri="{FF2B5EF4-FFF2-40B4-BE49-F238E27FC236}">
              <a16:creationId xmlns:a16="http://schemas.microsoft.com/office/drawing/2014/main" id="{D2F189C0-D7C2-494A-832D-364D66B56C02}"/>
            </a:ext>
          </a:extLst>
        </xdr:cNvPr>
        <xdr:cNvSpPr txBox="1"/>
      </xdr:nvSpPr>
      <xdr:spPr>
        <a:xfrm>
          <a:off x="2098675" y="128047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X4A18T</a:t>
          </a:r>
        </a:p>
      </xdr:txBody>
    </xdr:sp>
    <xdr:clientData/>
  </xdr:twoCellAnchor>
  <xdr:twoCellAnchor>
    <xdr:from>
      <xdr:col>2</xdr:col>
      <xdr:colOff>3175</xdr:colOff>
      <xdr:row>18</xdr:row>
      <xdr:rowOff>3175</xdr:rowOff>
    </xdr:from>
    <xdr:to>
      <xdr:col>2</xdr:col>
      <xdr:colOff>66675</xdr:colOff>
      <xdr:row>18</xdr:row>
      <xdr:rowOff>105767</xdr:rowOff>
    </xdr:to>
    <xdr:sp macro="" textlink="">
      <xdr:nvSpPr>
        <xdr:cNvPr id="23" name="TextBox 20">
          <a:extLst>
            <a:ext uri="{FF2B5EF4-FFF2-40B4-BE49-F238E27FC236}">
              <a16:creationId xmlns:a16="http://schemas.microsoft.com/office/drawing/2014/main" id="{D1440DDA-38F3-4E8D-859E-F6DA5A0F61A3}"/>
            </a:ext>
          </a:extLst>
        </xdr:cNvPr>
        <xdr:cNvSpPr txBox="1"/>
      </xdr:nvSpPr>
      <xdr:spPr>
        <a:xfrm>
          <a:off x="2098675" y="142525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X4A19T</a:t>
          </a:r>
        </a:p>
      </xdr:txBody>
    </xdr:sp>
    <xdr:clientData/>
  </xdr:twoCellAnchor>
  <xdr:twoCellAnchor>
    <xdr:from>
      <xdr:col>2</xdr:col>
      <xdr:colOff>0</xdr:colOff>
      <xdr:row>17</xdr:row>
      <xdr:rowOff>444500</xdr:rowOff>
    </xdr:from>
    <xdr:to>
      <xdr:col>2</xdr:col>
      <xdr:colOff>66675</xdr:colOff>
      <xdr:row>18</xdr:row>
      <xdr:rowOff>80367</xdr:rowOff>
    </xdr:to>
    <xdr:sp macro="" textlink="">
      <xdr:nvSpPr>
        <xdr:cNvPr id="22" name="TextBox 21">
          <a:extLst>
            <a:ext uri="{FF2B5EF4-FFF2-40B4-BE49-F238E27FC236}">
              <a16:creationId xmlns:a16="http://schemas.microsoft.com/office/drawing/2014/main" id="{83EDC41F-D9B3-42A4-BBC5-D6BB6D2194FD}"/>
            </a:ext>
          </a:extLst>
        </xdr:cNvPr>
        <xdr:cNvSpPr txBox="1"/>
      </xdr:nvSpPr>
      <xdr:spPr>
        <a:xfrm>
          <a:off x="2200275" y="173990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twoCellAnchor>
    <xdr:from>
      <xdr:col>2</xdr:col>
      <xdr:colOff>0</xdr:colOff>
      <xdr:row>12</xdr:row>
      <xdr:rowOff>939800</xdr:rowOff>
    </xdr:from>
    <xdr:to>
      <xdr:col>2</xdr:col>
      <xdr:colOff>63500</xdr:colOff>
      <xdr:row>13</xdr:row>
      <xdr:rowOff>80367</xdr:rowOff>
    </xdr:to>
    <xdr:sp macro="" textlink="">
      <xdr:nvSpPr>
        <xdr:cNvPr id="24" name="TextBox 23">
          <a:extLst>
            <a:ext uri="{FF2B5EF4-FFF2-40B4-BE49-F238E27FC236}">
              <a16:creationId xmlns:a16="http://schemas.microsoft.com/office/drawing/2014/main" id="{B7465345-D2BE-4849-88C6-0671123B2AFA}"/>
            </a:ext>
          </a:extLst>
        </xdr:cNvPr>
        <xdr:cNvSpPr txBox="1"/>
      </xdr:nvSpPr>
      <xdr:spPr>
        <a:xfrm>
          <a:off x="2200275" y="96932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X2A1T</a:t>
          </a:r>
        </a:p>
      </xdr:txBody>
    </xdr:sp>
    <xdr:clientData/>
  </xdr:twoCellAnchor>
  <xdr:twoCellAnchor>
    <xdr:from>
      <xdr:col>2</xdr:col>
      <xdr:colOff>0</xdr:colOff>
      <xdr:row>11</xdr:row>
      <xdr:rowOff>758825</xdr:rowOff>
    </xdr:from>
    <xdr:to>
      <xdr:col>2</xdr:col>
      <xdr:colOff>63500</xdr:colOff>
      <xdr:row>12</xdr:row>
      <xdr:rowOff>89892</xdr:rowOff>
    </xdr:to>
    <xdr:sp macro="" textlink="">
      <xdr:nvSpPr>
        <xdr:cNvPr id="25" name="TextBox 24">
          <a:extLst>
            <a:ext uri="{FF2B5EF4-FFF2-40B4-BE49-F238E27FC236}">
              <a16:creationId xmlns:a16="http://schemas.microsoft.com/office/drawing/2014/main" id="{BF306D36-F74E-4E5D-B068-0E71E7749556}"/>
            </a:ext>
          </a:extLst>
        </xdr:cNvPr>
        <xdr:cNvSpPr txBox="1"/>
      </xdr:nvSpPr>
      <xdr:spPr>
        <a:xfrm>
          <a:off x="2200275" y="87407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t>
          </a:r>
        </a:p>
      </xdr:txBody>
    </xdr:sp>
    <xdr:clientData/>
  </xdr:twoCellAnchor>
  <xdr:twoCellAnchor>
    <xdr:from>
      <xdr:col>2</xdr:col>
      <xdr:colOff>0</xdr:colOff>
      <xdr:row>13</xdr:row>
      <xdr:rowOff>635000</xdr:rowOff>
    </xdr:from>
    <xdr:to>
      <xdr:col>2</xdr:col>
      <xdr:colOff>66675</xdr:colOff>
      <xdr:row>14</xdr:row>
      <xdr:rowOff>80367</xdr:rowOff>
    </xdr:to>
    <xdr:sp macro="" textlink="">
      <xdr:nvSpPr>
        <xdr:cNvPr id="26" name="TextBox 25">
          <a:extLst>
            <a:ext uri="{FF2B5EF4-FFF2-40B4-BE49-F238E27FC236}">
              <a16:creationId xmlns:a16="http://schemas.microsoft.com/office/drawing/2014/main" id="{7949F78F-3357-448E-95D8-3337E87B857B}"/>
            </a:ext>
          </a:extLst>
        </xdr:cNvPr>
        <xdr:cNvSpPr txBox="1"/>
      </xdr:nvSpPr>
      <xdr:spPr>
        <a:xfrm>
          <a:off x="2200275" y="103505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X2A3T</a:t>
          </a:r>
        </a:p>
      </xdr:txBody>
    </xdr:sp>
    <xdr:clientData/>
  </xdr:twoCellAnchor>
  <xdr:twoCellAnchor>
    <xdr:from>
      <xdr:col>2</xdr:col>
      <xdr:colOff>0</xdr:colOff>
      <xdr:row>9</xdr:row>
      <xdr:rowOff>647700</xdr:rowOff>
    </xdr:from>
    <xdr:to>
      <xdr:col>2</xdr:col>
      <xdr:colOff>66675</xdr:colOff>
      <xdr:row>10</xdr:row>
      <xdr:rowOff>93067</xdr:rowOff>
    </xdr:to>
    <xdr:sp macro="" textlink="">
      <xdr:nvSpPr>
        <xdr:cNvPr id="27" name="TextBox 26">
          <a:extLst>
            <a:ext uri="{FF2B5EF4-FFF2-40B4-BE49-F238E27FC236}">
              <a16:creationId xmlns:a16="http://schemas.microsoft.com/office/drawing/2014/main" id="{48AC5B54-817F-4483-A32C-18E9AD43186B}"/>
            </a:ext>
          </a:extLst>
        </xdr:cNvPr>
        <xdr:cNvSpPr txBox="1"/>
      </xdr:nvSpPr>
      <xdr:spPr>
        <a:xfrm>
          <a:off x="2200275" y="71913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X2A4T</a:t>
          </a:r>
        </a:p>
      </xdr:txBody>
    </xdr:sp>
    <xdr:clientData/>
  </xdr:twoCellAnchor>
  <xdr:twoCellAnchor>
    <xdr:from>
      <xdr:col>2</xdr:col>
      <xdr:colOff>0</xdr:colOff>
      <xdr:row>10</xdr:row>
      <xdr:rowOff>771525</xdr:rowOff>
    </xdr:from>
    <xdr:to>
      <xdr:col>2</xdr:col>
      <xdr:colOff>63500</xdr:colOff>
      <xdr:row>11</xdr:row>
      <xdr:rowOff>93067</xdr:rowOff>
    </xdr:to>
    <xdr:sp macro="" textlink="">
      <xdr:nvSpPr>
        <xdr:cNvPr id="28" name="TextBox 27">
          <a:extLst>
            <a:ext uri="{FF2B5EF4-FFF2-40B4-BE49-F238E27FC236}">
              <a16:creationId xmlns:a16="http://schemas.microsoft.com/office/drawing/2014/main" id="{5D58F06D-3FA8-4EC1-9E5A-187B5096F600}"/>
            </a:ext>
          </a:extLst>
        </xdr:cNvPr>
        <xdr:cNvSpPr txBox="1"/>
      </xdr:nvSpPr>
      <xdr:spPr>
        <a:xfrm>
          <a:off x="2200275" y="79724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X2A5T</a:t>
          </a:r>
        </a:p>
      </xdr:txBody>
    </xdr:sp>
    <xdr:clientData/>
  </xdr:twoCellAnchor>
  <xdr:twoCellAnchor>
    <xdr:from>
      <xdr:col>2</xdr:col>
      <xdr:colOff>0</xdr:colOff>
      <xdr:row>6</xdr:row>
      <xdr:rowOff>339725</xdr:rowOff>
    </xdr:from>
    <xdr:to>
      <xdr:col>2</xdr:col>
      <xdr:colOff>66675</xdr:colOff>
      <xdr:row>8</xdr:row>
      <xdr:rowOff>99417</xdr:rowOff>
    </xdr:to>
    <xdr:sp macro="" textlink="">
      <xdr:nvSpPr>
        <xdr:cNvPr id="29" name="TextBox 28">
          <a:extLst>
            <a:ext uri="{FF2B5EF4-FFF2-40B4-BE49-F238E27FC236}">
              <a16:creationId xmlns:a16="http://schemas.microsoft.com/office/drawing/2014/main" id="{49A19079-031E-461A-B4BD-5012CFE2141E}"/>
            </a:ext>
          </a:extLst>
        </xdr:cNvPr>
        <xdr:cNvSpPr txBox="1"/>
      </xdr:nvSpPr>
      <xdr:spPr>
        <a:xfrm>
          <a:off x="2200275" y="58832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X2A6T</a:t>
          </a:r>
        </a:p>
      </xdr:txBody>
    </xdr:sp>
    <xdr:clientData/>
  </xdr:twoCellAnchor>
  <xdr:twoCellAnchor>
    <xdr:from>
      <xdr:col>2</xdr:col>
      <xdr:colOff>0</xdr:colOff>
      <xdr:row>5</xdr:row>
      <xdr:rowOff>0</xdr:rowOff>
    </xdr:from>
    <xdr:to>
      <xdr:col>2</xdr:col>
      <xdr:colOff>66675</xdr:colOff>
      <xdr:row>5</xdr:row>
      <xdr:rowOff>102592</xdr:rowOff>
    </xdr:to>
    <xdr:sp macro="" textlink="">
      <xdr:nvSpPr>
        <xdr:cNvPr id="30" name="TextBox 29">
          <a:extLst>
            <a:ext uri="{FF2B5EF4-FFF2-40B4-BE49-F238E27FC236}">
              <a16:creationId xmlns:a16="http://schemas.microsoft.com/office/drawing/2014/main" id="{61900817-0417-463A-9D34-EAE148DBC8FA}"/>
            </a:ext>
          </a:extLst>
        </xdr:cNvPr>
        <xdr:cNvSpPr txBox="1"/>
      </xdr:nvSpPr>
      <xdr:spPr>
        <a:xfrm>
          <a:off x="2200275" y="39814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X2A7T</a:t>
          </a:r>
        </a:p>
      </xdr:txBody>
    </xdr:sp>
    <xdr:clientData/>
  </xdr:twoCellAnchor>
  <xdr:twoCellAnchor>
    <xdr:from>
      <xdr:col>2</xdr:col>
      <xdr:colOff>0</xdr:colOff>
      <xdr:row>5</xdr:row>
      <xdr:rowOff>1558925</xdr:rowOff>
    </xdr:from>
    <xdr:to>
      <xdr:col>2</xdr:col>
      <xdr:colOff>66675</xdr:colOff>
      <xdr:row>6</xdr:row>
      <xdr:rowOff>99417</xdr:rowOff>
    </xdr:to>
    <xdr:sp macro="" textlink="">
      <xdr:nvSpPr>
        <xdr:cNvPr id="31" name="TextBox 30">
          <a:extLst>
            <a:ext uri="{FF2B5EF4-FFF2-40B4-BE49-F238E27FC236}">
              <a16:creationId xmlns:a16="http://schemas.microsoft.com/office/drawing/2014/main" id="{A8112BE7-601A-47A8-8D06-688617FD7D2A}"/>
            </a:ext>
          </a:extLst>
        </xdr:cNvPr>
        <xdr:cNvSpPr txBox="1"/>
      </xdr:nvSpPr>
      <xdr:spPr>
        <a:xfrm>
          <a:off x="2200275" y="55403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X2A8T</a:t>
          </a:r>
        </a:p>
      </xdr:txBody>
    </xdr:sp>
    <xdr:clientData/>
  </xdr:twoCellAnchor>
  <xdr:twoCellAnchor>
    <xdr:from>
      <xdr:col>2</xdr:col>
      <xdr:colOff>0</xdr:colOff>
      <xdr:row>14</xdr:row>
      <xdr:rowOff>406400</xdr:rowOff>
    </xdr:from>
    <xdr:to>
      <xdr:col>2</xdr:col>
      <xdr:colOff>63500</xdr:colOff>
      <xdr:row>16</xdr:row>
      <xdr:rowOff>80367</xdr:rowOff>
    </xdr:to>
    <xdr:sp macro="" textlink="">
      <xdr:nvSpPr>
        <xdr:cNvPr id="32" name="TextBox 31">
          <a:extLst>
            <a:ext uri="{FF2B5EF4-FFF2-40B4-BE49-F238E27FC236}">
              <a16:creationId xmlns:a16="http://schemas.microsoft.com/office/drawing/2014/main" id="{D07D9367-FB71-44BB-9BF0-43B96A56E52F}"/>
            </a:ext>
          </a:extLst>
        </xdr:cNvPr>
        <xdr:cNvSpPr txBox="1"/>
      </xdr:nvSpPr>
      <xdr:spPr>
        <a:xfrm>
          <a:off x="2200275" y="107791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X2A9T</a:t>
          </a:r>
        </a:p>
      </xdr:txBody>
    </xdr:sp>
    <xdr:clientData/>
  </xdr:twoCellAnchor>
  <xdr:twoCellAnchor>
    <xdr:from>
      <xdr:col>2</xdr:col>
      <xdr:colOff>0</xdr:colOff>
      <xdr:row>17</xdr:row>
      <xdr:rowOff>228600</xdr:rowOff>
    </xdr:from>
    <xdr:to>
      <xdr:col>2</xdr:col>
      <xdr:colOff>66675</xdr:colOff>
      <xdr:row>19</xdr:row>
      <xdr:rowOff>74017</xdr:rowOff>
    </xdr:to>
    <xdr:sp macro="" textlink="">
      <xdr:nvSpPr>
        <xdr:cNvPr id="33" name="TextBox 32">
          <a:extLst>
            <a:ext uri="{FF2B5EF4-FFF2-40B4-BE49-F238E27FC236}">
              <a16:creationId xmlns:a16="http://schemas.microsoft.com/office/drawing/2014/main" id="{AB95ECF0-D6CC-4E61-BAC4-9CCCF6DA9D4D}"/>
            </a:ext>
          </a:extLst>
        </xdr:cNvPr>
        <xdr:cNvSpPr txBox="1"/>
      </xdr:nvSpPr>
      <xdr:spPr>
        <a:xfrm>
          <a:off x="2200275" y="112871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X2A10T</a:t>
          </a:r>
        </a:p>
      </xdr:txBody>
    </xdr:sp>
    <xdr:clientData/>
  </xdr:twoCellAnchor>
  <xdr:twoCellAnchor>
    <xdr:from>
      <xdr:col>2</xdr:col>
      <xdr:colOff>0</xdr:colOff>
      <xdr:row>1</xdr:row>
      <xdr:rowOff>0</xdr:rowOff>
    </xdr:from>
    <xdr:to>
      <xdr:col>2</xdr:col>
      <xdr:colOff>66675</xdr:colOff>
      <xdr:row>1</xdr:row>
      <xdr:rowOff>102592</xdr:rowOff>
    </xdr:to>
    <xdr:sp macro="" textlink="">
      <xdr:nvSpPr>
        <xdr:cNvPr id="34" name="TextBox 33">
          <a:extLst>
            <a:ext uri="{FF2B5EF4-FFF2-40B4-BE49-F238E27FC236}">
              <a16:creationId xmlns:a16="http://schemas.microsoft.com/office/drawing/2014/main" id="{BBF60AD3-2CA3-4098-B314-61B19B2DAD56}"/>
            </a:ext>
          </a:extLst>
        </xdr:cNvPr>
        <xdr:cNvSpPr txBox="1"/>
      </xdr:nvSpPr>
      <xdr:spPr>
        <a:xfrm>
          <a:off x="2200275" y="1809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X2A11T</a:t>
          </a:r>
        </a:p>
      </xdr:txBody>
    </xdr:sp>
    <xdr:clientData/>
  </xdr:twoCellAnchor>
  <xdr:twoCellAnchor>
    <xdr:from>
      <xdr:col>2</xdr:col>
      <xdr:colOff>0</xdr:colOff>
      <xdr:row>28</xdr:row>
      <xdr:rowOff>361950</xdr:rowOff>
    </xdr:from>
    <xdr:to>
      <xdr:col>2</xdr:col>
      <xdr:colOff>66675</xdr:colOff>
      <xdr:row>29</xdr:row>
      <xdr:rowOff>74017</xdr:rowOff>
    </xdr:to>
    <xdr:sp macro="" textlink="">
      <xdr:nvSpPr>
        <xdr:cNvPr id="35" name="TextBox 34">
          <a:extLst>
            <a:ext uri="{FF2B5EF4-FFF2-40B4-BE49-F238E27FC236}">
              <a16:creationId xmlns:a16="http://schemas.microsoft.com/office/drawing/2014/main" id="{A4C3419C-FEDB-4BF3-9458-769130DC4125}"/>
            </a:ext>
          </a:extLst>
        </xdr:cNvPr>
        <xdr:cNvSpPr txBox="1"/>
      </xdr:nvSpPr>
      <xdr:spPr>
        <a:xfrm>
          <a:off x="2200275" y="169259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X2A12T</a:t>
          </a:r>
        </a:p>
      </xdr:txBody>
    </xdr:sp>
    <xdr:clientData/>
  </xdr:twoCellAnchor>
  <xdr:twoCellAnchor>
    <xdr:from>
      <xdr:col>2</xdr:col>
      <xdr:colOff>0</xdr:colOff>
      <xdr:row>27</xdr:row>
      <xdr:rowOff>0</xdr:rowOff>
    </xdr:from>
    <xdr:to>
      <xdr:col>2</xdr:col>
      <xdr:colOff>66675</xdr:colOff>
      <xdr:row>27</xdr:row>
      <xdr:rowOff>74017</xdr:rowOff>
    </xdr:to>
    <xdr:sp macro="" textlink="">
      <xdr:nvSpPr>
        <xdr:cNvPr id="36" name="TextBox 35">
          <a:extLst>
            <a:ext uri="{FF2B5EF4-FFF2-40B4-BE49-F238E27FC236}">
              <a16:creationId xmlns:a16="http://schemas.microsoft.com/office/drawing/2014/main" id="{0E166DAA-AD96-4A80-BD2E-1FDA898F6E99}"/>
            </a:ext>
          </a:extLst>
        </xdr:cNvPr>
        <xdr:cNvSpPr txBox="1"/>
      </xdr:nvSpPr>
      <xdr:spPr>
        <a:xfrm>
          <a:off x="2200275" y="158781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X2A13T</a:t>
          </a:r>
        </a:p>
      </xdr:txBody>
    </xdr:sp>
    <xdr:clientData/>
  </xdr:twoCellAnchor>
  <xdr:twoCellAnchor>
    <xdr:from>
      <xdr:col>2</xdr:col>
      <xdr:colOff>0</xdr:colOff>
      <xdr:row>27</xdr:row>
      <xdr:rowOff>625475</xdr:rowOff>
    </xdr:from>
    <xdr:to>
      <xdr:col>2</xdr:col>
      <xdr:colOff>63500</xdr:colOff>
      <xdr:row>28</xdr:row>
      <xdr:rowOff>70842</xdr:rowOff>
    </xdr:to>
    <xdr:sp macro="" textlink="">
      <xdr:nvSpPr>
        <xdr:cNvPr id="37" name="TextBox 36">
          <a:extLst>
            <a:ext uri="{FF2B5EF4-FFF2-40B4-BE49-F238E27FC236}">
              <a16:creationId xmlns:a16="http://schemas.microsoft.com/office/drawing/2014/main" id="{22867E2E-A336-4F4D-A44D-E500C24D3B37}"/>
            </a:ext>
          </a:extLst>
        </xdr:cNvPr>
        <xdr:cNvSpPr txBox="1"/>
      </xdr:nvSpPr>
      <xdr:spPr>
        <a:xfrm>
          <a:off x="2200275" y="165322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X2A14T</a:t>
          </a:r>
        </a:p>
      </xdr:txBody>
    </xdr:sp>
    <xdr:clientData/>
  </xdr:twoCellAnchor>
  <xdr:twoCellAnchor>
    <xdr:from>
      <xdr:col>2</xdr:col>
      <xdr:colOff>0</xdr:colOff>
      <xdr:row>25</xdr:row>
      <xdr:rowOff>387350</xdr:rowOff>
    </xdr:from>
    <xdr:to>
      <xdr:col>2</xdr:col>
      <xdr:colOff>66675</xdr:colOff>
      <xdr:row>26</xdr:row>
      <xdr:rowOff>80367</xdr:rowOff>
    </xdr:to>
    <xdr:sp macro="" textlink="">
      <xdr:nvSpPr>
        <xdr:cNvPr id="38" name="TextBox 37">
          <a:extLst>
            <a:ext uri="{FF2B5EF4-FFF2-40B4-BE49-F238E27FC236}">
              <a16:creationId xmlns:a16="http://schemas.microsoft.com/office/drawing/2014/main" id="{251BED51-AE4B-400B-AF9F-A3309C326976}"/>
            </a:ext>
          </a:extLst>
        </xdr:cNvPr>
        <xdr:cNvSpPr txBox="1"/>
      </xdr:nvSpPr>
      <xdr:spPr>
        <a:xfrm>
          <a:off x="2200275" y="127889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X2A15T</a:t>
          </a:r>
        </a:p>
      </xdr:txBody>
    </xdr:sp>
    <xdr:clientData/>
  </xdr:twoCellAnchor>
  <xdr:twoCellAnchor>
    <xdr:from>
      <xdr:col>2</xdr:col>
      <xdr:colOff>0</xdr:colOff>
      <xdr:row>25</xdr:row>
      <xdr:rowOff>0</xdr:rowOff>
    </xdr:from>
    <xdr:to>
      <xdr:col>2</xdr:col>
      <xdr:colOff>63500</xdr:colOff>
      <xdr:row>25</xdr:row>
      <xdr:rowOff>74017</xdr:rowOff>
    </xdr:to>
    <xdr:sp macro="" textlink="">
      <xdr:nvSpPr>
        <xdr:cNvPr id="39" name="TextBox 38">
          <a:extLst>
            <a:ext uri="{FF2B5EF4-FFF2-40B4-BE49-F238E27FC236}">
              <a16:creationId xmlns:a16="http://schemas.microsoft.com/office/drawing/2014/main" id="{BCBFB438-668D-4AF3-972A-EFD87DEA9417}"/>
            </a:ext>
          </a:extLst>
        </xdr:cNvPr>
        <xdr:cNvSpPr txBox="1"/>
      </xdr:nvSpPr>
      <xdr:spPr>
        <a:xfrm>
          <a:off x="2200275" y="12372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X2A16T</a:t>
          </a:r>
        </a:p>
      </xdr:txBody>
    </xdr:sp>
    <xdr:clientData/>
  </xdr:twoCellAnchor>
  <xdr:twoCellAnchor>
    <xdr:from>
      <xdr:col>2</xdr:col>
      <xdr:colOff>0</xdr:colOff>
      <xdr:row>21</xdr:row>
      <xdr:rowOff>1597025</xdr:rowOff>
    </xdr:from>
    <xdr:to>
      <xdr:col>2</xdr:col>
      <xdr:colOff>63500</xdr:colOff>
      <xdr:row>22</xdr:row>
      <xdr:rowOff>70842</xdr:rowOff>
    </xdr:to>
    <xdr:sp macro="" textlink="">
      <xdr:nvSpPr>
        <xdr:cNvPr id="40" name="TextBox 39">
          <a:extLst>
            <a:ext uri="{FF2B5EF4-FFF2-40B4-BE49-F238E27FC236}">
              <a16:creationId xmlns:a16="http://schemas.microsoft.com/office/drawing/2014/main" id="{AE602B9C-1518-4870-92C7-B00E1136D75C}"/>
            </a:ext>
          </a:extLst>
        </xdr:cNvPr>
        <xdr:cNvSpPr txBox="1"/>
      </xdr:nvSpPr>
      <xdr:spPr>
        <a:xfrm>
          <a:off x="2200275" y="148748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X2A17T</a:t>
          </a:r>
        </a:p>
      </xdr:txBody>
    </xdr:sp>
    <xdr:clientData/>
  </xdr:twoCellAnchor>
  <xdr:twoCellAnchor>
    <xdr:from>
      <xdr:col>2</xdr:col>
      <xdr:colOff>0</xdr:colOff>
      <xdr:row>22</xdr:row>
      <xdr:rowOff>504825</xdr:rowOff>
    </xdr:from>
    <xdr:to>
      <xdr:col>2</xdr:col>
      <xdr:colOff>66675</xdr:colOff>
      <xdr:row>23</xdr:row>
      <xdr:rowOff>74017</xdr:rowOff>
    </xdr:to>
    <xdr:sp macro="" textlink="">
      <xdr:nvSpPr>
        <xdr:cNvPr id="41" name="TextBox 40">
          <a:extLst>
            <a:ext uri="{FF2B5EF4-FFF2-40B4-BE49-F238E27FC236}">
              <a16:creationId xmlns:a16="http://schemas.microsoft.com/office/drawing/2014/main" id="{5281062C-B24C-4C66-94A8-BE17636AF8E6}"/>
            </a:ext>
          </a:extLst>
        </xdr:cNvPr>
        <xdr:cNvSpPr txBox="1"/>
      </xdr:nvSpPr>
      <xdr:spPr>
        <a:xfrm>
          <a:off x="2200275" y="154114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X2A18T</a:t>
          </a:r>
        </a:p>
      </xdr:txBody>
    </xdr:sp>
    <xdr:clientData/>
  </xdr:twoCellAnchor>
  <xdr:twoCellAnchor>
    <xdr:from>
      <xdr:col>2</xdr:col>
      <xdr:colOff>0</xdr:colOff>
      <xdr:row>20</xdr:row>
      <xdr:rowOff>438150</xdr:rowOff>
    </xdr:from>
    <xdr:to>
      <xdr:col>2</xdr:col>
      <xdr:colOff>66675</xdr:colOff>
      <xdr:row>21</xdr:row>
      <xdr:rowOff>74017</xdr:rowOff>
    </xdr:to>
    <xdr:sp macro="" textlink="">
      <xdr:nvSpPr>
        <xdr:cNvPr id="42" name="TextBox 41">
          <a:extLst>
            <a:ext uri="{FF2B5EF4-FFF2-40B4-BE49-F238E27FC236}">
              <a16:creationId xmlns:a16="http://schemas.microsoft.com/office/drawing/2014/main" id="{4C357471-216B-4606-8411-746357FBE956}"/>
            </a:ext>
          </a:extLst>
        </xdr:cNvPr>
        <xdr:cNvSpPr txBox="1"/>
      </xdr:nvSpPr>
      <xdr:spPr>
        <a:xfrm>
          <a:off x="2200275" y="132492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X2A19T</a:t>
          </a:r>
        </a:p>
      </xdr:txBody>
    </xdr:sp>
    <xdr:clientData/>
  </xdr:twoCellAnchor>
  <xdr:twoCellAnchor>
    <xdr:from>
      <xdr:col>2</xdr:col>
      <xdr:colOff>3175</xdr:colOff>
      <xdr:row>7</xdr:row>
      <xdr:rowOff>3175</xdr:rowOff>
    </xdr:from>
    <xdr:to>
      <xdr:col>2</xdr:col>
      <xdr:colOff>66675</xdr:colOff>
      <xdr:row>7</xdr:row>
      <xdr:rowOff>105767</xdr:rowOff>
    </xdr:to>
    <xdr:sp macro="" textlink="">
      <xdr:nvSpPr>
        <xdr:cNvPr id="43" name="TextBox 42">
          <a:extLst>
            <a:ext uri="{FF2B5EF4-FFF2-40B4-BE49-F238E27FC236}">
              <a16:creationId xmlns:a16="http://schemas.microsoft.com/office/drawing/2014/main" id="{DAF77FF4-E429-43D8-B9B6-52D96FD205A2}"/>
            </a:ext>
          </a:extLst>
        </xdr:cNvPr>
        <xdr:cNvSpPr txBox="1"/>
      </xdr:nvSpPr>
      <xdr:spPr>
        <a:xfrm>
          <a:off x="2098675" y="53562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X4A1T</a:t>
          </a:r>
        </a:p>
      </xdr:txBody>
    </xdr:sp>
    <xdr:clientData/>
  </xdr:twoCellAnchor>
  <xdr:twoCellAnchor>
    <xdr:from>
      <xdr:col>2</xdr:col>
      <xdr:colOff>0</xdr:colOff>
      <xdr:row>6</xdr:row>
      <xdr:rowOff>1558925</xdr:rowOff>
    </xdr:from>
    <xdr:to>
      <xdr:col>2</xdr:col>
      <xdr:colOff>66675</xdr:colOff>
      <xdr:row>7</xdr:row>
      <xdr:rowOff>99417</xdr:rowOff>
    </xdr:to>
    <xdr:sp macro="" textlink="">
      <xdr:nvSpPr>
        <xdr:cNvPr id="44" name="TextBox 43">
          <a:extLst>
            <a:ext uri="{FF2B5EF4-FFF2-40B4-BE49-F238E27FC236}">
              <a16:creationId xmlns:a16="http://schemas.microsoft.com/office/drawing/2014/main" id="{0569B089-FD61-4FB3-83D4-7396D24116EF}"/>
            </a:ext>
          </a:extLst>
        </xdr:cNvPr>
        <xdr:cNvSpPr txBox="1"/>
      </xdr:nvSpPr>
      <xdr:spPr>
        <a:xfrm>
          <a:off x="2095500" y="53498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X2A8T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grimes/AppData/Local/Microsoft/Windows/INetCache/Content.Outlook/KQ81RACB/Draft%201%20-%20Basic%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evenues"/>
      <sheetName val="Expenses"/>
      <sheetName val="Summary"/>
      <sheetName val="Instructions"/>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0l15];/" TargetMode="External"/><Relationship Id="rId13" Type="http://schemas.openxmlformats.org/officeDocument/2006/relationships/drawing" Target="../drawings/drawing1.xml"/><Relationship Id="rId3" Type="http://schemas.openxmlformats.org/officeDocument/2006/relationships/hyperlink" Target="http://[s0l5];/" TargetMode="External"/><Relationship Id="rId7" Type="http://schemas.openxmlformats.org/officeDocument/2006/relationships/hyperlink" Target="http://[s0l14];/" TargetMode="External"/><Relationship Id="rId12" Type="http://schemas.openxmlformats.org/officeDocument/2006/relationships/printerSettings" Target="../printerSettings/printerSettings1.bin"/><Relationship Id="rId2" Type="http://schemas.openxmlformats.org/officeDocument/2006/relationships/hyperlink" Target="http://[s0l3];/" TargetMode="External"/><Relationship Id="rId1" Type="http://schemas.openxmlformats.org/officeDocument/2006/relationships/hyperlink" Target="http://[s0l2];/" TargetMode="External"/><Relationship Id="rId6" Type="http://schemas.openxmlformats.org/officeDocument/2006/relationships/hyperlink" Target="http://[s0l13];/" TargetMode="External"/><Relationship Id="rId11" Type="http://schemas.openxmlformats.org/officeDocument/2006/relationships/hyperlink" Target="http://[s0l21];/" TargetMode="External"/><Relationship Id="rId5" Type="http://schemas.openxmlformats.org/officeDocument/2006/relationships/hyperlink" Target="http://[s0l12];/" TargetMode="External"/><Relationship Id="rId10" Type="http://schemas.openxmlformats.org/officeDocument/2006/relationships/hyperlink" Target="http://[s0l20];/" TargetMode="External"/><Relationship Id="rId4" Type="http://schemas.openxmlformats.org/officeDocument/2006/relationships/hyperlink" Target="http://[s0l11];/" TargetMode="External"/><Relationship Id="rId9" Type="http://schemas.openxmlformats.org/officeDocument/2006/relationships/hyperlink" Target="http://[s0l16];/"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1l14];/" TargetMode="External"/><Relationship Id="rId7" Type="http://schemas.openxmlformats.org/officeDocument/2006/relationships/drawing" Target="../drawings/drawing2.xml"/><Relationship Id="rId2" Type="http://schemas.openxmlformats.org/officeDocument/2006/relationships/hyperlink" Target="http://[s1l1];/" TargetMode="External"/><Relationship Id="rId1" Type="http://schemas.openxmlformats.org/officeDocument/2006/relationships/hyperlink" Target="http://[s1l0];/" TargetMode="External"/><Relationship Id="rId6" Type="http://schemas.openxmlformats.org/officeDocument/2006/relationships/printerSettings" Target="../printerSettings/printerSettings2.bin"/><Relationship Id="rId5" Type="http://schemas.openxmlformats.org/officeDocument/2006/relationships/hyperlink" Target="http://[s1l11];/" TargetMode="External"/><Relationship Id="rId4" Type="http://schemas.openxmlformats.org/officeDocument/2006/relationships/hyperlink" Target="http://[s1l10];/"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azleg.gov/viewdocument/?docName=https://www.azleg.gov/ars/48/00805-02.htm" TargetMode="External"/><Relationship Id="rId13" Type="http://schemas.openxmlformats.org/officeDocument/2006/relationships/hyperlink" Target="https://www.azleg.gov/viewdocument/?docName=https://www.azleg.gov/ars/48/00807.htm" TargetMode="External"/><Relationship Id="rId18" Type="http://schemas.openxmlformats.org/officeDocument/2006/relationships/hyperlink" Target="https://www.azleg.gov/viewdocument/?docName=https://www.azleg.gov/ars/48/00805-02.htm" TargetMode="External"/><Relationship Id="rId26" Type="http://schemas.openxmlformats.org/officeDocument/2006/relationships/printerSettings" Target="../printerSettings/printerSettings3.bin"/><Relationship Id="rId3" Type="http://schemas.openxmlformats.org/officeDocument/2006/relationships/hyperlink" Target="https://www.azauditor.gov/reports-publications/special-districts/forms" TargetMode="External"/><Relationship Id="rId21" Type="http://schemas.openxmlformats.org/officeDocument/2006/relationships/hyperlink" Target="https://www.azleg.gov/viewdocument/?docName=https://www.azleg.gov/ars/48/00805-02.htm" TargetMode="External"/><Relationship Id="rId7" Type="http://schemas.openxmlformats.org/officeDocument/2006/relationships/hyperlink" Target="https://www.azleg.gov/viewdocument/?docName=https://www.azleg.gov/ars/48/00805-02.htm" TargetMode="External"/><Relationship Id="rId12" Type="http://schemas.openxmlformats.org/officeDocument/2006/relationships/hyperlink" Target="https://www.azleg.gov/viewdocument/?docName=https://www.azleg.gov/ars/48/00807.htm" TargetMode="External"/><Relationship Id="rId17" Type="http://schemas.openxmlformats.org/officeDocument/2006/relationships/hyperlink" Target="https://www.azleg.gov/viewdocument/?docName=https://www.azleg.gov/ars/48/00807.htm" TargetMode="External"/><Relationship Id="rId25" Type="http://schemas.openxmlformats.org/officeDocument/2006/relationships/hyperlink" Target="https://www.azleg.gov/viewdocument/?docName=https://www.azleg.gov/ars/48/00805-02.htm" TargetMode="External"/><Relationship Id="rId2" Type="http://schemas.openxmlformats.org/officeDocument/2006/relationships/hyperlink" Target="https://www.azleg.gov/viewdocument/?docName=https://www.azleg.gov/ars/48/00806.htm" TargetMode="External"/><Relationship Id="rId16" Type="http://schemas.openxmlformats.org/officeDocument/2006/relationships/hyperlink" Target="https://www.azleg.gov/viewdocument/?docName=https://www.azleg.gov/ars/42/17054.htm" TargetMode="External"/><Relationship Id="rId20" Type="http://schemas.openxmlformats.org/officeDocument/2006/relationships/hyperlink" Target="https://www.azleg.gov/viewdocument/?docName=https://www.azleg.gov/ars/48/00806.htm" TargetMode="External"/><Relationship Id="rId1" Type="http://schemas.openxmlformats.org/officeDocument/2006/relationships/hyperlink" Target="https://www.azleg.gov/viewdocument/?docName=https://www.azleg.gov/ars/48/00805-02.htm" TargetMode="External"/><Relationship Id="rId6" Type="http://schemas.openxmlformats.org/officeDocument/2006/relationships/hyperlink" Target="https://www.azleg.gov/viewdocument/?docName=https://www.azleg.gov/ars/48/00805-02.htm" TargetMode="External"/><Relationship Id="rId11" Type="http://schemas.openxmlformats.org/officeDocument/2006/relationships/hyperlink" Target="https://www.azleg.gov/viewdocument/?docName=https://www.azleg.gov/ars/48/00805-02.htm" TargetMode="External"/><Relationship Id="rId24" Type="http://schemas.openxmlformats.org/officeDocument/2006/relationships/hyperlink" Target="https://www.azleg.gov/viewdocument/?docName=https://www.azleg.gov/ars/48/00805-02.htm" TargetMode="External"/><Relationship Id="rId5" Type="http://schemas.openxmlformats.org/officeDocument/2006/relationships/hyperlink" Target="https://www.azleg.gov/viewdocument/?docName=https://www.azleg.gov/ars/48/00805-02.htm" TargetMode="External"/><Relationship Id="rId15" Type="http://schemas.openxmlformats.org/officeDocument/2006/relationships/hyperlink" Target="https://www.azleg.gov/viewdocument/?docName=https://www.azleg.gov/ars/42/17052.htm" TargetMode="External"/><Relationship Id="rId23" Type="http://schemas.openxmlformats.org/officeDocument/2006/relationships/hyperlink" Target="http://[s2l22];/" TargetMode="External"/><Relationship Id="rId10" Type="http://schemas.openxmlformats.org/officeDocument/2006/relationships/hyperlink" Target="https://www.azleg.gov/viewdocument/?docName=https://www.azleg.gov/ars/48/00805-02.htm" TargetMode="External"/><Relationship Id="rId19" Type="http://schemas.openxmlformats.org/officeDocument/2006/relationships/hyperlink" Target="https://www.azleg.gov/viewdocument/?docName=https://www.azleg.gov/ars/48/00805-02.htm" TargetMode="External"/><Relationship Id="rId4" Type="http://schemas.openxmlformats.org/officeDocument/2006/relationships/hyperlink" Target="https://www.azleg.gov/viewdocument/?docName=https://www.azleg.gov/ars/48/00807.htm" TargetMode="External"/><Relationship Id="rId9" Type="http://schemas.openxmlformats.org/officeDocument/2006/relationships/hyperlink" Target="https://www.azleg.gov/viewdocument/?docName=https://www.azleg.gov/ars/48/00805-02.htm" TargetMode="External"/><Relationship Id="rId14" Type="http://schemas.openxmlformats.org/officeDocument/2006/relationships/hyperlink" Target="https://www.azleg.gov/viewdocument/?docName=https://www.azleg.gov/ars/48/00807.htm" TargetMode="External"/><Relationship Id="rId22" Type="http://schemas.openxmlformats.org/officeDocument/2006/relationships/hyperlink" Target="https://www.azleg.gov/viewdocument/?docName=https://www.azleg.gov/ars/48/00805-02.htm" TargetMode="External"/><Relationship Id="rId27"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79998168889431442"/>
    <pageSetUpPr fitToPage="1"/>
  </sheetPr>
  <dimension ref="A1:S75"/>
  <sheetViews>
    <sheetView tabSelected="1" zoomScaleNormal="100" workbookViewId="0">
      <selection activeCell="E7" sqref="E7:G7"/>
    </sheetView>
  </sheetViews>
  <sheetFormatPr defaultColWidth="9.1796875" defaultRowHeight="14.5" x14ac:dyDescent="0.35"/>
  <cols>
    <col min="1" max="1" width="5.1796875" style="21" customWidth="1"/>
    <col min="2" max="2" width="37.81640625" customWidth="1"/>
    <col min="3" max="3" width="15.81640625" customWidth="1"/>
    <col min="4" max="4" width="32.81640625" customWidth="1"/>
    <col min="5" max="5" width="19.453125" customWidth="1"/>
    <col min="6" max="6" width="19.54296875" customWidth="1"/>
    <col min="7" max="7" width="13.54296875" customWidth="1"/>
    <col min="8" max="9" width="17" customWidth="1"/>
    <col min="10" max="10" width="3.81640625" customWidth="1"/>
    <col min="11" max="11" width="6.54296875" customWidth="1"/>
    <col min="13" max="13" width="45.54296875" bestFit="1" customWidth="1"/>
    <col min="14" max="18" width="20" customWidth="1"/>
  </cols>
  <sheetData>
    <row r="1" spans="1:19" x14ac:dyDescent="0.35">
      <c r="A1" s="49"/>
      <c r="B1" s="67"/>
      <c r="C1" s="67"/>
      <c r="D1" s="67"/>
      <c r="E1" s="67"/>
      <c r="F1" s="67"/>
      <c r="G1" s="67"/>
      <c r="H1" s="67"/>
      <c r="I1" s="67"/>
      <c r="J1" s="45"/>
    </row>
    <row r="2" spans="1:19" ht="54" customHeight="1" x14ac:dyDescent="0.35">
      <c r="A2" s="40"/>
      <c r="B2" s="163" t="s">
        <v>188</v>
      </c>
      <c r="C2" s="163"/>
      <c r="D2" s="163"/>
      <c r="E2" s="163"/>
      <c r="F2" s="163"/>
      <c r="G2" s="163"/>
      <c r="H2" s="163"/>
      <c r="I2" s="163"/>
      <c r="J2" s="46"/>
    </row>
    <row r="3" spans="1:19" x14ac:dyDescent="0.35">
      <c r="A3" s="40"/>
      <c r="B3" s="163"/>
      <c r="C3" s="163"/>
      <c r="D3" s="163"/>
      <c r="E3" s="163"/>
      <c r="F3" s="163"/>
      <c r="G3" s="163"/>
      <c r="H3" s="163"/>
      <c r="I3" s="163"/>
      <c r="J3" s="46"/>
    </row>
    <row r="4" spans="1:19" x14ac:dyDescent="0.35">
      <c r="A4" s="40"/>
      <c r="B4" s="167"/>
      <c r="C4" s="167"/>
      <c r="D4" s="167"/>
      <c r="E4" s="167"/>
      <c r="F4" s="9"/>
      <c r="G4" s="9"/>
      <c r="H4" s="9"/>
      <c r="I4" s="9"/>
      <c r="J4" s="46"/>
      <c r="S4" s="1"/>
    </row>
    <row r="5" spans="1:19" ht="9.65" customHeight="1" x14ac:dyDescent="0.35">
      <c r="A5" s="43"/>
      <c r="B5" s="65"/>
      <c r="C5" s="65"/>
      <c r="D5" s="65"/>
      <c r="E5" s="65"/>
      <c r="F5" s="65"/>
      <c r="G5" s="65"/>
      <c r="H5" s="65"/>
      <c r="I5" s="65"/>
      <c r="J5" s="47"/>
    </row>
    <row r="6" spans="1:19" ht="26.15" customHeight="1" x14ac:dyDescent="0.35">
      <c r="A6" s="39"/>
      <c r="B6" s="66"/>
      <c r="C6" s="66"/>
      <c r="D6" s="66"/>
      <c r="E6" s="66"/>
      <c r="F6" s="66"/>
      <c r="G6" s="66"/>
      <c r="H6" s="66"/>
      <c r="I6" s="66"/>
      <c r="J6" s="45"/>
    </row>
    <row r="7" spans="1:19" ht="21" customHeight="1" thickBot="1" x14ac:dyDescent="0.4">
      <c r="A7" s="41" t="s">
        <v>0</v>
      </c>
      <c r="B7" s="64" t="s">
        <v>1</v>
      </c>
      <c r="C7" s="2"/>
      <c r="D7" s="2"/>
      <c r="E7" s="168"/>
      <c r="F7" s="168"/>
      <c r="G7" s="168"/>
      <c r="H7" s="9"/>
      <c r="I7" s="68"/>
      <c r="J7" s="46"/>
    </row>
    <row r="8" spans="1:19" ht="17.5" customHeight="1" thickBot="1" x14ac:dyDescent="0.4">
      <c r="A8" s="41" t="s">
        <v>2</v>
      </c>
      <c r="B8" s="64" t="s">
        <v>3</v>
      </c>
      <c r="C8" s="2"/>
      <c r="D8" s="2"/>
      <c r="E8" s="156" t="s">
        <v>225</v>
      </c>
      <c r="F8" s="156"/>
      <c r="G8" s="156"/>
      <c r="H8" s="9"/>
      <c r="I8" s="68"/>
      <c r="J8" s="46"/>
    </row>
    <row r="9" spans="1:19" ht="18" customHeight="1" thickBot="1" x14ac:dyDescent="0.4">
      <c r="A9" s="41" t="s">
        <v>4</v>
      </c>
      <c r="B9" s="64" t="s">
        <v>5</v>
      </c>
      <c r="C9" s="2"/>
      <c r="D9" s="2"/>
      <c r="E9" s="156">
        <v>2025</v>
      </c>
      <c r="F9" s="156"/>
      <c r="G9" s="156"/>
      <c r="H9" s="9"/>
      <c r="I9" s="68"/>
      <c r="J9" s="46"/>
    </row>
    <row r="10" spans="1:19" x14ac:dyDescent="0.35">
      <c r="A10" s="42"/>
      <c r="B10" s="163"/>
      <c r="C10" s="163"/>
      <c r="D10" s="163"/>
      <c r="E10" s="163"/>
      <c r="F10" s="163"/>
      <c r="G10" s="163"/>
      <c r="H10" s="163"/>
      <c r="I10" s="163"/>
      <c r="J10" s="46"/>
    </row>
    <row r="11" spans="1:19" x14ac:dyDescent="0.35">
      <c r="A11" s="40"/>
      <c r="B11" s="9"/>
      <c r="C11" s="9"/>
      <c r="D11" s="9"/>
      <c r="E11" s="9"/>
      <c r="F11" s="9"/>
      <c r="G11" s="9"/>
      <c r="H11" s="9"/>
      <c r="I11" s="9"/>
      <c r="J11" s="46"/>
    </row>
    <row r="12" spans="1:19" ht="52.5" customHeight="1" x14ac:dyDescent="0.35">
      <c r="A12" s="40"/>
      <c r="B12" s="164" t="s">
        <v>6</v>
      </c>
      <c r="C12" s="164"/>
      <c r="D12" s="164"/>
      <c r="E12" s="164"/>
      <c r="F12" s="164"/>
      <c r="G12" s="164"/>
      <c r="H12" s="164"/>
      <c r="I12" s="164"/>
      <c r="J12" s="46"/>
    </row>
    <row r="13" spans="1:19" ht="29.25" customHeight="1" thickBot="1" x14ac:dyDescent="0.4">
      <c r="A13" s="41" t="s">
        <v>7</v>
      </c>
      <c r="B13" s="136" t="s">
        <v>8</v>
      </c>
      <c r="C13" s="165"/>
      <c r="D13" s="165"/>
      <c r="E13" s="136" t="s">
        <v>9</v>
      </c>
      <c r="F13" s="165"/>
      <c r="G13" s="165"/>
      <c r="H13" s="136" t="s">
        <v>10</v>
      </c>
      <c r="I13" s="137"/>
      <c r="J13" s="46"/>
    </row>
    <row r="14" spans="1:19" x14ac:dyDescent="0.35">
      <c r="A14" s="43"/>
      <c r="B14" s="44"/>
      <c r="C14" s="159" t="s">
        <v>11</v>
      </c>
      <c r="D14" s="159"/>
      <c r="E14" s="44"/>
      <c r="F14" s="159" t="s">
        <v>11</v>
      </c>
      <c r="G14" s="159"/>
      <c r="H14" s="44"/>
      <c r="I14" s="44"/>
      <c r="J14" s="46"/>
    </row>
    <row r="15" spans="1:19" x14ac:dyDescent="0.35">
      <c r="A15" s="87" t="s">
        <v>12</v>
      </c>
      <c r="B15" s="101" t="str">
        <f t="shared" ref="B15" si="0">CONCATENATE("Calculation of the tax year ",IF(E9="","",E9-1)," secondary property tax rate for fiscal year ",IF(E9="", "",E9)," operations:")</f>
        <v>Calculation of the tax year 2024 secondary property tax rate for fiscal year 2025 operations:</v>
      </c>
      <c r="C15" s="101"/>
      <c r="D15" s="101"/>
      <c r="E15" s="101"/>
      <c r="F15" s="101"/>
      <c r="G15" s="101"/>
      <c r="H15" s="101"/>
      <c r="I15" s="102"/>
      <c r="J15" s="103"/>
    </row>
    <row r="16" spans="1:19" x14ac:dyDescent="0.35">
      <c r="A16" s="53"/>
      <c r="B16" s="3"/>
      <c r="D16" s="3"/>
      <c r="E16" s="3"/>
      <c r="H16" s="3"/>
      <c r="J16" s="46"/>
    </row>
    <row r="17" spans="1:10" x14ac:dyDescent="0.35">
      <c r="A17" s="53"/>
      <c r="B17" s="34" t="str">
        <f>CONCATENATE("Adjustment to secondary property tax levy for territory annexed during the tax year ",IF(E9="","",E9-2)," (A.R.S. §48-807[I])")</f>
        <v>Adjustment to secondary property tax levy for territory annexed during the tax year 2023 (A.R.S. §48-807[I])</v>
      </c>
      <c r="C17" s="3"/>
      <c r="D17" s="3"/>
      <c r="E17" s="3"/>
      <c r="F17" s="3"/>
      <c r="G17" s="3"/>
      <c r="J17" s="46"/>
    </row>
    <row r="18" spans="1:10" x14ac:dyDescent="0.35">
      <c r="A18" s="87" t="s">
        <v>13</v>
      </c>
      <c r="B18" s="3" t="str">
        <f>CONCATENATE("Net assessed value of annexed property in tax year ",IF(E9="","",E9-2),"")</f>
        <v>Net assessed value of annexed property in tax year 2023</v>
      </c>
      <c r="D18" s="3"/>
      <c r="E18" s="58"/>
      <c r="F18" s="3"/>
      <c r="G18" s="3"/>
      <c r="J18" s="46"/>
    </row>
    <row r="19" spans="1:10" ht="18" customHeight="1" thickBot="1" x14ac:dyDescent="0.4">
      <c r="A19" s="87" t="s">
        <v>14</v>
      </c>
      <c r="B19" s="3" t="str">
        <f>CONCATENATE("Actual tax year ", IF(E9="","",E9-2)," secondary property tax rate","")</f>
        <v>Actual tax year 2023 secondary property tax rate</v>
      </c>
      <c r="D19" s="3"/>
      <c r="E19" s="59"/>
      <c r="F19" s="3" t="s">
        <v>15</v>
      </c>
      <c r="G19" s="3"/>
      <c r="I19" s="140"/>
      <c r="J19" s="141"/>
    </row>
    <row r="20" spans="1:10" ht="15.75" customHeight="1" thickBot="1" x14ac:dyDescent="0.4">
      <c r="A20" s="87" t="s">
        <v>16</v>
      </c>
      <c r="B20" s="3" t="str">
        <f>IF(J20="",CONCATENATE("Annexed property tax limit adjustment in tax year ",IF(E9="","",E9-1),""),CONCATENATE("Total levy of the merged or consolidated districts in tax year ",IF(E9="","",E9-2),""))</f>
        <v>Annexed property tax limit adjustment in tax year 2024</v>
      </c>
      <c r="D20" s="3"/>
      <c r="E20" s="60"/>
      <c r="F20" s="7">
        <f>IF(J20="",(E18/100)*E19,"")</f>
        <v>0</v>
      </c>
      <c r="G20" s="138"/>
      <c r="H20" s="140"/>
      <c r="I20" s="94" t="s">
        <v>217</v>
      </c>
      <c r="J20" s="139"/>
    </row>
    <row r="21" spans="1:10" x14ac:dyDescent="0.35">
      <c r="A21" s="53"/>
      <c r="B21" s="8"/>
      <c r="C21" s="3"/>
      <c r="D21" s="9"/>
      <c r="E21" s="9"/>
      <c r="G21" s="138"/>
      <c r="J21" s="46"/>
    </row>
    <row r="22" spans="1:10" x14ac:dyDescent="0.35">
      <c r="A22" s="53"/>
      <c r="B22" s="34" t="str">
        <f>CONCATENATE("Tax year ",IF(E9="","",E9-1)," secondary property tax information (A.R.S. §48-807[K])")</f>
        <v>Tax year 2024 secondary property tax information (A.R.S. §48-807[K])</v>
      </c>
      <c r="C22" s="9"/>
      <c r="D22" s="9"/>
      <c r="E22" s="9"/>
      <c r="F22" s="9"/>
      <c r="G22" s="138"/>
      <c r="J22" s="46"/>
    </row>
    <row r="23" spans="1:10" x14ac:dyDescent="0.35">
      <c r="A23" s="87" t="s">
        <v>17</v>
      </c>
      <c r="B23" s="3" t="str">
        <f>CONCATENATE("Tax year ", IF(E9="","",E9-1)," Assessed Value (AV) in the Fire District","")</f>
        <v>Tax year 2024 Assessed Value (AV) in the Fire District</v>
      </c>
      <c r="D23" s="3"/>
      <c r="E23" s="58"/>
      <c r="F23" s="3"/>
      <c r="G23" s="138"/>
      <c r="J23" s="46"/>
    </row>
    <row r="24" spans="1:10" x14ac:dyDescent="0.35">
      <c r="A24" s="54" t="s">
        <v>18</v>
      </c>
      <c r="B24" s="3" t="str">
        <f>CONCATENATE("Actual tax year ",IF(E9="","",E9-2)," secondary property tax levy","")</f>
        <v>Actual tax year 2023 secondary property tax levy</v>
      </c>
      <c r="D24" s="4"/>
      <c r="E24" s="58"/>
      <c r="F24" s="3"/>
      <c r="G24" s="138"/>
      <c r="H24" s="10"/>
      <c r="J24" s="46"/>
    </row>
    <row r="25" spans="1:10" x14ac:dyDescent="0.35">
      <c r="A25" s="87" t="s">
        <v>19</v>
      </c>
      <c r="B25" s="3" t="str">
        <f>CONCATENATE("Maximum allowed tax year ",IF(E9="","",E9-2)," secondary property tax levy")</f>
        <v>Maximum allowed tax year 2023 secondary property tax levy</v>
      </c>
      <c r="D25" s="3"/>
      <c r="E25" s="58"/>
      <c r="F25" s="9"/>
      <c r="H25" s="9"/>
      <c r="J25" s="46"/>
    </row>
    <row r="26" spans="1:10" x14ac:dyDescent="0.35">
      <c r="A26" s="53"/>
      <c r="B26" s="8"/>
      <c r="C26" s="9"/>
      <c r="D26" s="9"/>
      <c r="F26" s="9"/>
      <c r="H26" s="9"/>
      <c r="J26" s="46"/>
    </row>
    <row r="27" spans="1:10" x14ac:dyDescent="0.35">
      <c r="A27" s="53"/>
      <c r="B27" s="34" t="str">
        <f>CONCATENATE("Calculation of the allowable tax year ",IF(E9="","",E9-1), " secondary property tax levy (A.R.S. §48-807[F])")</f>
        <v>Calculation of the allowable tax year 2024 secondary property tax levy (A.R.S. §48-807[F])</v>
      </c>
      <c r="C27" s="3"/>
      <c r="D27" s="3"/>
      <c r="E27" s="3"/>
      <c r="H27" s="10"/>
      <c r="J27" s="46"/>
    </row>
    <row r="28" spans="1:10" x14ac:dyDescent="0.35">
      <c r="A28" s="54" t="s">
        <v>20</v>
      </c>
      <c r="B28" s="3" t="str">
        <f>IF(J20="","Line A.6 mulitpilied by 1.08 (A.R.S. §48-807[F])","Line A.3 mulitpilied by 1.08 (A.R.S. §48-807[F])")</f>
        <v>Line A.6 mulitpilied by 1.08 (A.R.S. §48-807[F])</v>
      </c>
      <c r="D28" s="3"/>
      <c r="E28" s="3"/>
      <c r="F28" s="5">
        <f>IF(J20="",E25*1.08,E20*1.08)</f>
        <v>0</v>
      </c>
      <c r="G28" s="3"/>
      <c r="H28" s="3"/>
      <c r="J28" s="46"/>
    </row>
    <row r="29" spans="1:10" x14ac:dyDescent="0.35">
      <c r="A29" s="54" t="s">
        <v>21</v>
      </c>
      <c r="B29" s="11" t="str">
        <f>CONCATENATE("Maximum allowable tax year ",IF(E9="","",E9-1)," levy limit (A.7 + A.3)")</f>
        <v>Maximum allowable tax year 2024 levy limit (A.7 + A.3)</v>
      </c>
      <c r="D29" s="3"/>
      <c r="E29" s="3"/>
      <c r="F29" s="5">
        <f>IF(J20="X",F28-E20,F28+F20)</f>
        <v>0</v>
      </c>
      <c r="G29" s="3"/>
      <c r="J29" s="46"/>
    </row>
    <row r="30" spans="1:10" x14ac:dyDescent="0.35">
      <c r="A30" s="54" t="s">
        <v>22</v>
      </c>
      <c r="B30" s="3" t="str">
        <f>CONCATENATE("Allowable tax year ",IF(E9="","",E9-1)," secondary tax rate")</f>
        <v>Allowable tax year 2024 secondary tax rate</v>
      </c>
      <c r="D30" s="3"/>
      <c r="E30" s="3"/>
      <c r="F30" s="6">
        <f>IFERROR((F29/(E23/100)),0)</f>
        <v>0</v>
      </c>
      <c r="G30" s="3" t="s">
        <v>15</v>
      </c>
      <c r="J30" s="46"/>
    </row>
    <row r="31" spans="1:10" x14ac:dyDescent="0.35">
      <c r="A31" s="87" t="s">
        <v>23</v>
      </c>
      <c r="B31" s="3" t="str">
        <f>IF(BudgetYear=2024,CONCATENATE("Maximum allowable tax year ",IF(E9="","",E9-1), " secondary tax rate (lesser of A.9 or $3.50)"),CONCATENATE("Maximum allowable tax year ",IF(E9="","",E9-1), " secondary tax rate (lesser of A.9 or $3.75)"))</f>
        <v>Maximum allowable tax year 2024 secondary tax rate (lesser of A.9 or $3.75)</v>
      </c>
      <c r="D31" s="9"/>
      <c r="E31" s="9"/>
      <c r="F31" s="6">
        <f>IF(BudgetYear="","",IF(AND(BudgetYear&gt;2024,F30&lt;3.5),F30,IF(AND(BudgetYear&gt;2024,F30&gt;3.5),3.75,IF(AND(BudgetYear=2024,F30&lt;3.375),F30,3.5))))</f>
        <v>0</v>
      </c>
      <c r="G31" s="3" t="s">
        <v>15</v>
      </c>
      <c r="H31" s="9"/>
      <c r="J31" s="46"/>
    </row>
    <row r="32" spans="1:10" x14ac:dyDescent="0.35">
      <c r="A32" s="87" t="s">
        <v>24</v>
      </c>
      <c r="B32" s="3" t="str">
        <f>CONCATENATE("Maximum allowable tax year ",IF(E9="","",E9-1)," secondary tax levy")</f>
        <v>Maximum allowable tax year 2024 secondary tax levy</v>
      </c>
      <c r="D32" s="9"/>
      <c r="E32" s="9"/>
      <c r="F32" s="12">
        <f>IFERROR(F31*(E23/100),0)</f>
        <v>0</v>
      </c>
      <c r="G32" s="9"/>
      <c r="H32" s="9"/>
      <c r="J32" s="46"/>
    </row>
    <row r="33" spans="1:10" x14ac:dyDescent="0.35">
      <c r="A33" s="87" t="s">
        <v>25</v>
      </c>
      <c r="B33" s="3" t="str">
        <f>CONCATENATE("Tax year ",IF(E9="","",E9-2)," excess levy or collections: (A.R.S. §48-807[J])")</f>
        <v>Tax year 2023 excess levy or collections: (A.R.S. §48-807[J])</v>
      </c>
      <c r="C33" s="149"/>
      <c r="D33" s="9"/>
      <c r="E33" s="58"/>
      <c r="G33" s="9"/>
      <c r="H33" s="9"/>
      <c r="J33" s="46"/>
    </row>
    <row r="34" spans="1:10" ht="15" thickBot="1" x14ac:dyDescent="0.4">
      <c r="A34" s="87" t="s">
        <v>26</v>
      </c>
      <c r="B34" s="3" t="str">
        <f>CONCATENATE("Tax year ", IF(E9="","",E9-1)," maximum allowable levy limit (A.11 - A.12)","")</f>
        <v>Tax year 2024 maximum allowable levy limit (A.11 - A.12)</v>
      </c>
      <c r="D34" s="3"/>
      <c r="E34" s="3"/>
      <c r="F34" s="13">
        <f>F32-E33</f>
        <v>0</v>
      </c>
      <c r="G34" s="3"/>
      <c r="H34" s="3"/>
      <c r="J34" s="46"/>
    </row>
    <row r="35" spans="1:10" ht="15" thickTop="1" x14ac:dyDescent="0.35">
      <c r="A35" s="53"/>
      <c r="B35" s="8"/>
      <c r="C35" s="3"/>
      <c r="D35" s="3"/>
      <c r="E35" s="3"/>
      <c r="F35" s="3"/>
      <c r="G35" s="3"/>
      <c r="H35" s="3"/>
      <c r="J35" s="46"/>
    </row>
    <row r="36" spans="1:10" x14ac:dyDescent="0.35">
      <c r="A36" s="53"/>
      <c r="B36" s="34" t="str">
        <f>CONCATENATE("Calculation of the proposed tax year ",IF(E9="","",E9-1), " secondary property tax rate for fiscal year ",IF(E9="","",E9)," operations")</f>
        <v>Calculation of the proposed tax year 2024 secondary property tax rate for fiscal year 2025 operations</v>
      </c>
      <c r="C36" s="3"/>
      <c r="D36" s="3"/>
      <c r="E36" s="3"/>
      <c r="F36" s="3"/>
      <c r="G36" s="3"/>
      <c r="H36" s="3"/>
      <c r="J36" s="46"/>
    </row>
    <row r="37" spans="1:10" x14ac:dyDescent="0.35">
      <c r="A37" s="87" t="s">
        <v>27</v>
      </c>
      <c r="B37" s="3" t="str">
        <f>CONCATENATE("Total budgeted expenses in fiscal year ",IF(E9="","",E9), " (Budget tab, line 51)")</f>
        <v>Total budgeted expenses in fiscal year 2025 (Budget tab, line 51)</v>
      </c>
      <c r="D37" s="9"/>
      <c r="E37" s="9"/>
      <c r="F37" s="5">
        <f>Budget!E74</f>
        <v>0</v>
      </c>
      <c r="G37" s="9"/>
      <c r="H37" s="9"/>
      <c r="J37" s="46"/>
    </row>
    <row r="38" spans="1:10" x14ac:dyDescent="0.35">
      <c r="A38" s="87" t="s">
        <v>28</v>
      </c>
      <c r="B38" s="3" t="s">
        <v>29</v>
      </c>
      <c r="D38" s="9"/>
      <c r="E38" s="9"/>
      <c r="F38" s="12">
        <f>Budget!E6</f>
        <v>0</v>
      </c>
      <c r="G38" s="9"/>
      <c r="H38" s="9"/>
      <c r="J38" s="46"/>
    </row>
    <row r="39" spans="1:10" x14ac:dyDescent="0.35">
      <c r="A39" s="87" t="s">
        <v>30</v>
      </c>
      <c r="B39" s="3" t="s">
        <v>31</v>
      </c>
      <c r="D39" s="9"/>
      <c r="E39" s="9"/>
      <c r="F39" s="12">
        <f>TotalFinResourAvail-Carryforward-SecPropertyTax</f>
        <v>0</v>
      </c>
      <c r="G39" s="9"/>
      <c r="H39" s="9"/>
      <c r="J39" s="46"/>
    </row>
    <row r="40" spans="1:10" x14ac:dyDescent="0.35">
      <c r="A40" s="87" t="s">
        <v>32</v>
      </c>
      <c r="B40" s="3" t="s">
        <v>33</v>
      </c>
      <c r="D40" s="9"/>
      <c r="E40" s="9"/>
      <c r="F40" s="12">
        <f>Budget!E57+Budget!E58</f>
        <v>0</v>
      </c>
      <c r="G40" s="9"/>
      <c r="H40" s="9"/>
      <c r="J40" s="46"/>
    </row>
    <row r="41" spans="1:10" x14ac:dyDescent="0.35">
      <c r="A41" s="54" t="s">
        <v>34</v>
      </c>
      <c r="B41" s="3" t="str">
        <f>CONCATENATE("Tax year ", IF(E9="","",E9-1), " tax levy needed for operations (A.14 - (A.15 + A.16 + A.17))")</f>
        <v>Tax year 2024 tax levy needed for operations (A.14 - (A.15 + A.16 + A.17))</v>
      </c>
      <c r="D41" s="9"/>
      <c r="E41" s="9"/>
      <c r="F41" s="12">
        <f>F37-(F38+F39+F40)</f>
        <v>0</v>
      </c>
      <c r="G41" s="9"/>
      <c r="H41" s="9"/>
      <c r="J41" s="46"/>
    </row>
    <row r="42" spans="1:10" x14ac:dyDescent="0.35">
      <c r="A42" s="54" t="s">
        <v>35</v>
      </c>
      <c r="B42" s="3" t="str">
        <f>CONCATENATE("Tax year ",IF(E9="","",E9-1), " tax rate needed for operations:")</f>
        <v>Tax year 2024 tax rate needed for operations:</v>
      </c>
      <c r="D42" s="9"/>
      <c r="E42" s="9"/>
      <c r="F42" s="14">
        <f>IFERROR((F41/(E23/100)),0)</f>
        <v>0</v>
      </c>
      <c r="G42" s="3" t="s">
        <v>15</v>
      </c>
      <c r="H42" s="9"/>
      <c r="J42" s="46"/>
    </row>
    <row r="43" spans="1:10" x14ac:dyDescent="0.35">
      <c r="A43" s="54" t="s">
        <v>36</v>
      </c>
      <c r="B43" s="3" t="str">
        <f>CONCATENATE("Tax year ",IF(E9="","",E9-1)," maximum allowable levy rate (A.13/(A.4/100))",":")</f>
        <v>Tax year 2024 maximum allowable levy rate (A.13/(A.4/100)):</v>
      </c>
      <c r="D43" s="9"/>
      <c r="E43" s="9"/>
      <c r="F43" s="14">
        <f>IFERROR((F34/(E23/100)),0)</f>
        <v>0</v>
      </c>
      <c r="G43" s="3" t="s">
        <v>15</v>
      </c>
      <c r="H43" s="9"/>
      <c r="J43" s="46"/>
    </row>
    <row r="44" spans="1:10" ht="15" thickBot="1" x14ac:dyDescent="0.4">
      <c r="A44" s="54" t="s">
        <v>37</v>
      </c>
      <c r="B44" s="3" t="str">
        <f>CONCATENATE("Proposed tax year ",IF(E9="","",E9-1)," secondary property tax rate for fiscal year ",IF(E9="","",E9)," operations")</f>
        <v>Proposed tax year 2024 secondary property tax rate for fiscal year 2025 operations</v>
      </c>
      <c r="D44" s="9"/>
      <c r="E44" s="9"/>
      <c r="F44" s="15">
        <f>IF(F42&gt;F43,F43,F42)</f>
        <v>0</v>
      </c>
      <c r="G44" s="3" t="s">
        <v>15</v>
      </c>
      <c r="H44" s="9"/>
      <c r="J44" s="46"/>
    </row>
    <row r="45" spans="1:10" x14ac:dyDescent="0.35">
      <c r="A45" s="53"/>
      <c r="B45" s="8"/>
      <c r="C45" s="3"/>
      <c r="D45" s="3"/>
      <c r="E45" s="3"/>
      <c r="F45" s="3"/>
      <c r="G45" s="3"/>
      <c r="J45" s="46"/>
    </row>
    <row r="46" spans="1:10" x14ac:dyDescent="0.35">
      <c r="A46" s="53"/>
      <c r="B46" s="34" t="str">
        <f>CONCATENATE("Calculation of the proposed ",IF(E9="","",E9-1), " secondary property tax rate for the repayment of bonds (A.R.S. §48-806)")</f>
        <v>Calculation of the proposed 2024 secondary property tax rate for the repayment of bonds (A.R.S. §48-806)</v>
      </c>
      <c r="C46" s="9"/>
      <c r="D46" s="9"/>
      <c r="E46" s="9"/>
      <c r="F46" s="9"/>
      <c r="G46" s="9"/>
      <c r="H46" s="9"/>
      <c r="J46" s="46"/>
    </row>
    <row r="47" spans="1:10" x14ac:dyDescent="0.35">
      <c r="A47" s="87" t="s">
        <v>38</v>
      </c>
      <c r="B47" s="3" t="str">
        <f>CONCATENATE("Tax year ", IF(E9="","",E9-1)," secondary property tax levy needed for the repayment of bonds", "")</f>
        <v>Tax year 2024 secondary property tax levy needed for the repayment of bonds</v>
      </c>
      <c r="D47" s="3"/>
      <c r="E47" s="58"/>
      <c r="F47" s="9"/>
      <c r="G47" s="9"/>
      <c r="H47" s="9"/>
      <c r="J47" s="46"/>
    </row>
    <row r="48" spans="1:10" x14ac:dyDescent="0.35">
      <c r="A48" s="53" t="s">
        <v>39</v>
      </c>
      <c r="B48" s="3" t="str">
        <f>CONCATENATE("Tax year ",IF(E9="","",E9-1)," secondary property tax rate needed for the repayment of bonds", "")</f>
        <v>Tax year 2024 secondary property tax rate needed for the repayment of bonds</v>
      </c>
      <c r="D48" s="3"/>
      <c r="E48" s="3"/>
      <c r="F48" s="6">
        <f>IFERROR((E47/(E23/100)),0)</f>
        <v>0</v>
      </c>
      <c r="G48" s="3" t="s">
        <v>15</v>
      </c>
      <c r="H48" s="3"/>
      <c r="J48" s="46"/>
    </row>
    <row r="49" spans="1:13" x14ac:dyDescent="0.35">
      <c r="A49" s="48"/>
      <c r="B49" s="44"/>
      <c r="C49" s="44"/>
      <c r="D49" s="44"/>
      <c r="E49" s="44"/>
      <c r="F49" s="44"/>
      <c r="G49" s="44"/>
      <c r="H49" s="44"/>
      <c r="I49" s="44"/>
      <c r="J49" s="46"/>
    </row>
    <row r="50" spans="1:13" x14ac:dyDescent="0.35">
      <c r="A50" s="160" t="str">
        <f>CONCATENATE("Summary for fiscal years ",IF(E9="","",E9-2)," through ",IF(E9="","",E9+2),":")</f>
        <v>Summary for fiscal years 2023 through 2027:</v>
      </c>
      <c r="B50" s="161"/>
      <c r="C50" s="161"/>
      <c r="D50" s="161"/>
      <c r="E50" s="161"/>
      <c r="F50" s="161"/>
      <c r="G50" s="161"/>
      <c r="H50" s="161"/>
      <c r="I50" s="161"/>
      <c r="J50" s="162"/>
    </row>
    <row r="51" spans="1:13" x14ac:dyDescent="0.35">
      <c r="A51" s="50"/>
      <c r="B51" s="88" t="s">
        <v>40</v>
      </c>
      <c r="C51" s="16" t="str">
        <f>IF(H63=0,"Budget not complete",IF(OR(H63&lt;I63,H64&lt;I64,H65&lt;I65),"Study of merger, consolidation, or joint operating alternitive requried","No study of merger, consolidation, or joint operating alternative is requried"))</f>
        <v>Budget not complete</v>
      </c>
      <c r="J51" s="46"/>
    </row>
    <row r="52" spans="1:13" ht="15" x14ac:dyDescent="0.4">
      <c r="A52" s="50"/>
      <c r="C52" s="166" t="str">
        <f>IF(H63=0,M54,IF(OR(H63&lt;I63,H64&lt;I64,H65&lt;I65),M52,M53))</f>
        <v>If the district's total estimate of expenses exceeds its total estimate of revenues for any fiscal year, A.R.S. §48-805.02(D)(15) requires the district include a study of merger, consolidation, or joint operating alternative.</v>
      </c>
      <c r="D52" s="166"/>
      <c r="E52" s="166"/>
      <c r="F52" s="166"/>
      <c r="G52" s="166"/>
      <c r="H52" s="166"/>
      <c r="J52" s="46"/>
      <c r="L52" s="79"/>
      <c r="M52" s="22" t="s">
        <v>189</v>
      </c>
    </row>
    <row r="53" spans="1:13" ht="15.5" x14ac:dyDescent="0.35">
      <c r="A53" s="50"/>
      <c r="B53" s="17"/>
      <c r="C53" s="166"/>
      <c r="D53" s="166"/>
      <c r="E53" s="166"/>
      <c r="F53" s="166"/>
      <c r="G53" s="166"/>
      <c r="H53" s="166"/>
      <c r="J53" s="46"/>
      <c r="M53" s="22" t="s">
        <v>190</v>
      </c>
    </row>
    <row r="54" spans="1:13" ht="15.5" x14ac:dyDescent="0.35">
      <c r="A54" s="50"/>
      <c r="B54" s="17"/>
      <c r="C54" s="166"/>
      <c r="D54" s="166"/>
      <c r="E54" s="166"/>
      <c r="F54" s="166"/>
      <c r="G54" s="166"/>
      <c r="H54" s="166"/>
      <c r="J54" s="46"/>
      <c r="M54" s="22" t="s">
        <v>191</v>
      </c>
    </row>
    <row r="55" spans="1:13" ht="15.5" x14ac:dyDescent="0.35">
      <c r="A55" s="50"/>
      <c r="B55" s="17"/>
      <c r="C55" s="166"/>
      <c r="D55" s="166"/>
      <c r="E55" s="166"/>
      <c r="F55" s="166"/>
      <c r="G55" s="166"/>
      <c r="H55" s="166"/>
      <c r="J55" s="46"/>
    </row>
    <row r="56" spans="1:13" ht="15.5" x14ac:dyDescent="0.35">
      <c r="A56" s="50"/>
      <c r="B56" s="17"/>
      <c r="C56" s="166"/>
      <c r="D56" s="166"/>
      <c r="E56" s="166"/>
      <c r="F56" s="166"/>
      <c r="G56" s="166"/>
      <c r="H56" s="166"/>
      <c r="J56" s="46"/>
    </row>
    <row r="57" spans="1:13" x14ac:dyDescent="0.35">
      <c r="A57" s="51" t="s">
        <v>41</v>
      </c>
      <c r="J57" s="46"/>
    </row>
    <row r="58" spans="1:13" ht="16.5" customHeight="1" x14ac:dyDescent="0.35">
      <c r="A58" s="50"/>
      <c r="B58" s="17"/>
      <c r="C58" s="10"/>
      <c r="D58" s="10"/>
      <c r="E58" s="10"/>
      <c r="F58" s="10"/>
      <c r="G58" s="10"/>
      <c r="H58" s="10"/>
      <c r="J58" s="46"/>
    </row>
    <row r="59" spans="1:13" ht="16.5" customHeight="1" x14ac:dyDescent="0.35">
      <c r="A59" s="50"/>
      <c r="B59" s="17"/>
      <c r="C59" s="10"/>
      <c r="D59" s="10"/>
      <c r="E59" s="10"/>
      <c r="F59" s="10"/>
      <c r="G59" s="10"/>
      <c r="H59" s="10"/>
      <c r="J59" s="46"/>
    </row>
    <row r="60" spans="1:13" ht="16.5" customHeight="1" x14ac:dyDescent="0.35">
      <c r="A60" s="50"/>
      <c r="B60" s="17"/>
      <c r="C60" s="10"/>
      <c r="D60" s="10"/>
      <c r="E60" s="10"/>
      <c r="F60" s="153" t="s">
        <v>42</v>
      </c>
      <c r="G60" s="154"/>
      <c r="H60" s="69" t="s">
        <v>43</v>
      </c>
      <c r="I60" s="70" t="s">
        <v>44</v>
      </c>
      <c r="J60" s="46"/>
    </row>
    <row r="61" spans="1:13" ht="15.5" x14ac:dyDescent="0.35">
      <c r="A61" s="50"/>
      <c r="B61" s="17"/>
      <c r="F61" s="155" t="str">
        <f>IF(BudgetYear="","Actual fiscal year 20XX",CONCATENATE("Actual fiscal year ",BudgetYear-2))</f>
        <v>Actual fiscal year 2023</v>
      </c>
      <c r="G61" s="155"/>
      <c r="H61" s="61">
        <f>Budget!C23</f>
        <v>0</v>
      </c>
      <c r="I61" s="61">
        <f>Budget!C74</f>
        <v>0</v>
      </c>
      <c r="J61" s="46"/>
    </row>
    <row r="62" spans="1:13" ht="22.5" customHeight="1" x14ac:dyDescent="0.35">
      <c r="A62" s="50"/>
      <c r="B62" s="17"/>
      <c r="F62" s="155" t="str">
        <f>IF(BudgetYear="","Actual (estimated) fiscal year 20XX",CONCATENATE("Actual (estimated) fiscal year ",BudgetYear-1))</f>
        <v>Actual (estimated) fiscal year 2024</v>
      </c>
      <c r="G62" s="155"/>
      <c r="H62" s="61">
        <f>Budget!D23</f>
        <v>0</v>
      </c>
      <c r="I62" s="61">
        <f>Budget!D74</f>
        <v>0</v>
      </c>
      <c r="J62" s="46"/>
    </row>
    <row r="63" spans="1:13" ht="15.75" customHeight="1" x14ac:dyDescent="0.35">
      <c r="A63" s="50"/>
      <c r="B63" s="17"/>
      <c r="F63" s="157" t="str">
        <f>IF(BudgetYear="","Budget fiscal year 20XX",CONCATENATE("Budget fiscal year ",BudgetYear))</f>
        <v>Budget fiscal year 2025</v>
      </c>
      <c r="G63" s="158"/>
      <c r="H63" s="61">
        <f>Budget!E23</f>
        <v>0</v>
      </c>
      <c r="I63" s="61">
        <f>Budget!E74</f>
        <v>0</v>
      </c>
      <c r="J63" s="46"/>
    </row>
    <row r="64" spans="1:13" ht="15.5" x14ac:dyDescent="0.35">
      <c r="A64" s="50"/>
      <c r="B64" s="17"/>
      <c r="F64" s="150" t="str">
        <f>IF(BudgetYear="","Estimated fiscal year 20XX",CONCATENATE("Estimated fiscal year ",BudgetYear+1))</f>
        <v>Estimated fiscal year 2026</v>
      </c>
      <c r="G64" s="150"/>
      <c r="H64" s="62">
        <f>Budget!F23</f>
        <v>0</v>
      </c>
      <c r="I64" s="61">
        <f>Budget!F74</f>
        <v>0</v>
      </c>
      <c r="J64" s="46"/>
    </row>
    <row r="65" spans="1:13" ht="15.75" customHeight="1" x14ac:dyDescent="0.35">
      <c r="A65" s="50"/>
      <c r="B65" s="17"/>
      <c r="F65" s="150" t="str">
        <f>IF(BudgetYear="","Estimated fiscal year 20XX",CONCATENATE("Estimated fiscal year ",BudgetYear+2))</f>
        <v>Estimated fiscal year 2027</v>
      </c>
      <c r="G65" s="150"/>
      <c r="H65" s="62">
        <f>Budget!G23</f>
        <v>0</v>
      </c>
      <c r="I65" s="61">
        <f>Budget!G74</f>
        <v>0</v>
      </c>
      <c r="J65" s="46"/>
    </row>
    <row r="66" spans="1:13" ht="15.5" x14ac:dyDescent="0.35">
      <c r="A66" s="50"/>
      <c r="B66" s="17"/>
      <c r="J66" s="46"/>
    </row>
    <row r="67" spans="1:13" ht="15.5" x14ac:dyDescent="0.35">
      <c r="A67" s="50"/>
      <c r="B67" s="17"/>
      <c r="J67" s="46"/>
    </row>
    <row r="68" spans="1:13" ht="15.5" x14ac:dyDescent="0.35">
      <c r="A68" s="50"/>
      <c r="B68" s="17"/>
      <c r="J68" s="46"/>
    </row>
    <row r="69" spans="1:13" ht="15.5" x14ac:dyDescent="0.35">
      <c r="A69" s="50"/>
      <c r="B69" s="17"/>
      <c r="J69" s="46"/>
    </row>
    <row r="70" spans="1:13" ht="15.5" x14ac:dyDescent="0.35">
      <c r="A70" s="50"/>
      <c r="B70" s="17"/>
      <c r="J70" s="46"/>
      <c r="M70" s="23"/>
    </row>
    <row r="71" spans="1:13" ht="15.5" x14ac:dyDescent="0.35">
      <c r="A71" s="50"/>
      <c r="B71" s="17"/>
      <c r="J71" s="46"/>
    </row>
    <row r="72" spans="1:13" ht="15.5" x14ac:dyDescent="0.35">
      <c r="A72" s="50"/>
      <c r="B72" s="17"/>
      <c r="J72" s="46"/>
    </row>
    <row r="73" spans="1:13" x14ac:dyDescent="0.35">
      <c r="A73" s="50"/>
      <c r="J73" s="46"/>
    </row>
    <row r="74" spans="1:13" ht="15.5" x14ac:dyDescent="0.35">
      <c r="A74" s="50"/>
      <c r="B74" s="17"/>
      <c r="I74" s="151" t="s">
        <v>45</v>
      </c>
      <c r="J74" s="46"/>
    </row>
    <row r="75" spans="1:13" x14ac:dyDescent="0.35">
      <c r="A75" s="52"/>
      <c r="B75" s="44"/>
      <c r="C75" s="44"/>
      <c r="D75" s="44"/>
      <c r="E75" s="44"/>
      <c r="F75" s="44"/>
      <c r="G75" s="44"/>
      <c r="H75" s="44"/>
      <c r="I75" s="152"/>
      <c r="J75" s="47"/>
    </row>
  </sheetData>
  <sheetProtection sheet="1" objects="1" scenarios="1"/>
  <mergeCells count="21">
    <mergeCell ref="B2:I2"/>
    <mergeCell ref="B3:I3"/>
    <mergeCell ref="B4:E4"/>
    <mergeCell ref="E7:G7"/>
    <mergeCell ref="E8:G8"/>
    <mergeCell ref="E9:G9"/>
    <mergeCell ref="F62:G62"/>
    <mergeCell ref="F63:G63"/>
    <mergeCell ref="C14:D14"/>
    <mergeCell ref="F14:G14"/>
    <mergeCell ref="A50:J50"/>
    <mergeCell ref="B10:I10"/>
    <mergeCell ref="B12:I12"/>
    <mergeCell ref="C13:D13"/>
    <mergeCell ref="F13:G13"/>
    <mergeCell ref="C52:H56"/>
    <mergeCell ref="F64:G64"/>
    <mergeCell ref="F65:G65"/>
    <mergeCell ref="I74:I75"/>
    <mergeCell ref="F60:G60"/>
    <mergeCell ref="F61:G61"/>
  </mergeCells>
  <conditionalFormatting sqref="C51:H56">
    <cfRule type="expression" dxfId="4" priority="7">
      <formula>OR($H$61&lt;$I$61,$H$62&lt;$I$62,$H$63&lt;$I$63,$H$64&lt;$I$64,$H$65&lt;$I$65)</formula>
    </cfRule>
  </conditionalFormatting>
  <conditionalFormatting sqref="E20">
    <cfRule type="expression" dxfId="3" priority="8">
      <formula>$J$20&lt;&gt;""</formula>
    </cfRule>
  </conditionalFormatting>
  <conditionalFormatting sqref="E7:G9 C13 F13 I13">
    <cfRule type="expression" dxfId="2" priority="1">
      <formula>C7=""</formula>
    </cfRule>
  </conditionalFormatting>
  <conditionalFormatting sqref="F20">
    <cfRule type="expression" dxfId="1" priority="9">
      <formula>$J$20=""</formula>
    </cfRule>
  </conditionalFormatting>
  <conditionalFormatting sqref="H61:I65">
    <cfRule type="expression" dxfId="0" priority="2">
      <formula>$I61&gt;$H61</formula>
    </cfRule>
  </conditionalFormatting>
  <dataValidations count="4">
    <dataValidation allowBlank="1" showInputMessage="1" showErrorMessage="1" prompt="Please type Fire District name" sqref="E7" xr:uid="{0E9B0AE5-1388-485E-AA17-84A60E954BAA}"/>
    <dataValidation type="list" allowBlank="1" showInputMessage="1" showErrorMessage="1" error="Use the dropdown menu to select &quot;X&quot; if this is the first budget the Fire District has compeleted since a merger or consolidation or leave this box blank" promptTitle="Newly merged/consolidated:" prompt="Use the dropdown menu to select &quot;X&quot; if this is the first budget the Fire District has compeleted since a merger or consolidation." sqref="J20" xr:uid="{5AA87169-EC98-4122-B6D5-454AC8184D28}">
      <formula1>"X"</formula1>
    </dataValidation>
    <dataValidation type="list" allowBlank="1" showInputMessage="1" showErrorMessage="1" prompt="Please use dropdown menu" sqref="E9:G9" xr:uid="{D98E4F1C-8C37-4938-9FDC-7220ECADF4C2}">
      <formula1>"2025,2026,2027,2028,2029,2030,2031,2032,2033"</formula1>
    </dataValidation>
    <dataValidation type="list" allowBlank="1" showInputMessage="1" prompt="Please use dropdown menu" sqref="E8:G8" xr:uid="{53AE129B-53E4-4C2E-B474-9EC94F551DF4}">
      <formula1>"Select county, Apache, Cochise, Coconino, Gila, Graham, Greenlee, La Paz, Maricopa, Mohave, Navajo, Pima, Pinal, Santa Cruz, Yavapai, Yuma"</formula1>
    </dataValidation>
  </dataValidations>
  <hyperlinks>
    <hyperlink ref="B51" location="StudyInstruc" display="Special study" xr:uid="{53BA1118-B82B-4395-A315-4C359F09DC54}"/>
    <hyperlink ref="A33" location="ExcessCollectionsInstruc" display="A.12" xr:uid="{00CAEA04-B919-44D7-9050-B3E48C1E9B7A}"/>
    <hyperlink ref="A31" r:id="rId1" location="MaxTaxInstruc" xr:uid="{56AE07D6-225E-434F-9ABD-72D5FDDF78A4}"/>
    <hyperlink ref="A30" r:id="rId2" location="instructions!C13" xr:uid="{9A0C8881-9D68-4709-AB45-F10971C02ADC}"/>
    <hyperlink ref="A23" location="AssessedValuation" display="A.4" xr:uid="{D91EBD0D-4CF0-482D-AD96-0B493E5DF2CA}"/>
    <hyperlink ref="A32" r:id="rId3" location="MaxTaxInstruc" xr:uid="{ADF433C9-88D1-49FA-A555-B5809DA71AD8}"/>
    <hyperlink ref="A25" location="MaxAllowedLevyPY" display="A.6" xr:uid="{A60DD998-7B38-4DA2-B54F-CEE13C81396C}"/>
    <hyperlink ref="I74:I75" location="Carryforward" display="Budget" xr:uid="{47B71827-71AC-4831-9D4B-5676308DDDEC}"/>
    <hyperlink ref="A18" location="AnnexedTerritoryAdjustment" display="A.1" xr:uid="{202A1A7E-993B-4228-95E7-0E1D38810FDC}"/>
    <hyperlink ref="A19" location="AnnexedTerritoryAdjustment" display="A.2" xr:uid="{12003C2A-7F27-4919-A970-6962CCC8DF42}"/>
    <hyperlink ref="A20" location="AnnexedTerritoryAdjustment" display="A.3" xr:uid="{E7F31E03-0506-423D-8139-6159C72D5BC3}"/>
    <hyperlink ref="A7" r:id="rId4" location="CoverHeading" xr:uid="{398EB81C-B139-4BDA-AE73-B986E31879D3}"/>
    <hyperlink ref="B7" r:id="rId5" location="CoverHeading" xr:uid="{1F03B761-ED61-423E-8F0E-D0CEE0EA29A5}"/>
    <hyperlink ref="B8" r:id="rId6" location="CoverHeading" xr:uid="{F3E3271E-B88D-446D-B1AA-E25FAEF69F69}"/>
    <hyperlink ref="B9" r:id="rId7" location="CoverHeading" xr:uid="{FADDA189-ACBF-4DCB-8678-C4223612594A}"/>
    <hyperlink ref="A8" r:id="rId8" location="CoverHeading" xr:uid="{6E1FBA8D-8240-410C-8489-89921E2D24EA}"/>
    <hyperlink ref="A9" r:id="rId9" location="CoverHeading" xr:uid="{BC79A61A-C4C5-44C0-BC5B-2444A26FC871}"/>
    <hyperlink ref="A13" location="CoverCertification" display="4." xr:uid="{98DABB6E-128B-4465-9254-D0CA8027E9EA}"/>
    <hyperlink ref="A34" location="MaxLevyInstruc" display="A.13" xr:uid="{6A1C3A35-3D28-413F-A622-9DE2C513C4C3}"/>
    <hyperlink ref="A47" location="BondLevyInstruc" display="A.23" xr:uid="{5BA15227-B15F-4337-87EA-EB8A7273041B}"/>
    <hyperlink ref="F64" r:id="rId10" location="FutureYearInstructions" display="FutureYearInstructions" xr:uid="{76CCDC90-3F77-4B1F-86E4-AE8EFA3F3618}"/>
    <hyperlink ref="F65" r:id="rId11" location="FutureYearInstructions" display="FutureYearInstructions" xr:uid="{2A33AC6D-98C3-4927-A29B-C04B68F8B999}"/>
    <hyperlink ref="A7:B9" location="CoverHeading" display="1." xr:uid="{DE110C48-EF7A-48AC-828F-76FB3F9BB91D}"/>
    <hyperlink ref="A31:A32" location="MaxTaxInstruc" display="A.10" xr:uid="{ACFFE15E-ED47-4192-B2F8-20BC282665CF}"/>
    <hyperlink ref="F64:G65" location="FutureYearInstructions" display="FutureYearInstructions" xr:uid="{B74E5F63-57D9-4195-93E8-7A82039110D3}"/>
    <hyperlink ref="A37" location="BudgetAmounts" display="A.14" xr:uid="{A54FE1E7-EB65-4F2A-B490-AC42964806A4}"/>
    <hyperlink ref="A38:A40" location="BudgetAmounts" display="A.15" xr:uid="{6DED534C-4441-4784-A679-03636D3117FA}"/>
    <hyperlink ref="A15" location="TaxCalcHeading" display="A. " xr:uid="{A3CC2E15-735F-47D9-8DCD-87B3FE7402E5}"/>
  </hyperlinks>
  <pageMargins left="0.5" right="0.5" top="0.5" bottom="0.5" header="0.5" footer="0.5"/>
  <pageSetup scale="52" orientation="portrait" r:id="rId12"/>
  <headerFooter>
    <oddFooter>&amp;LRevised 5/24 Arizona Auditor General&amp;CTax calculation and summary&amp;ROfficial Fire District Budget Forms</oddFooter>
  </headerFooter>
  <colBreaks count="1" manualBreakCount="1">
    <brk id="9" max="1048575" man="1"/>
  </colBreaks>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8CFB4-6A98-42F7-AF7F-667E4458B0EF}">
  <sheetPr codeName="Sheet2">
    <tabColor theme="9" tint="0.39997558519241921"/>
    <pageSetUpPr fitToPage="1"/>
  </sheetPr>
  <dimension ref="A1:H78"/>
  <sheetViews>
    <sheetView view="pageBreakPreview" zoomScaleNormal="100" zoomScaleSheetLayoutView="100" workbookViewId="0">
      <selection activeCell="J34" sqref="J34"/>
    </sheetView>
  </sheetViews>
  <sheetFormatPr defaultRowHeight="14.5" x14ac:dyDescent="0.35"/>
  <cols>
    <col min="1" max="1" width="5.81640625" style="94" customWidth="1"/>
    <col min="2" max="2" width="47.81640625" customWidth="1"/>
    <col min="3" max="7" width="17.54296875" customWidth="1"/>
    <col min="8" max="8" width="3.453125" customWidth="1"/>
  </cols>
  <sheetData>
    <row r="1" spans="1:8" x14ac:dyDescent="0.35">
      <c r="A1" s="24"/>
      <c r="B1" s="111" t="s">
        <v>46</v>
      </c>
      <c r="C1" s="169">
        <f>FireDistrictName</f>
        <v>0</v>
      </c>
      <c r="D1" s="169"/>
      <c r="E1" s="169"/>
      <c r="F1" s="111" t="s">
        <v>47</v>
      </c>
      <c r="G1" s="112" t="str">
        <f>CountyName</f>
        <v>Select county</v>
      </c>
    </row>
    <row r="3" spans="1:8" ht="15" customHeight="1" x14ac:dyDescent="0.35">
      <c r="A3" s="24"/>
      <c r="B3" s="97"/>
      <c r="C3" s="174" t="str">
        <f>IF('Tax calculation and summary'!E9="","Actual fiscal year 20XX",CONCATENATE("Actual fiscal year ",'Tax calculation and summary'!E9-2))</f>
        <v>Actual fiscal year 2023</v>
      </c>
      <c r="D3" s="174" t="str">
        <f>IF('Tax calculation and summary'!E9="","Actual (estimated) fiscal year 20XX",CONCATENATE("Actual (estimated) fiscal year ",'Tax calculation and summary'!E9-1))</f>
        <v>Actual (estimated) fiscal year 2024</v>
      </c>
      <c r="E3" s="176" t="str">
        <f>IF('Tax calculation and summary'!E9="","Budget fiscal year 20XX",CONCATENATE("Budget fiscal year ",'Tax calculation and summary'!E9))</f>
        <v>Budget fiscal year 2025</v>
      </c>
      <c r="F3" s="178" t="str">
        <f>IF('Tax calculation and summary'!E9="","Estimated fiscal year 20XX",CONCATENATE("Estimated fiscal year ",'Tax calculation and summary'!E9+1))</f>
        <v>Estimated fiscal year 2026</v>
      </c>
      <c r="G3" s="178" t="str">
        <f>IF('Tax calculation and summary'!E9="","Estimated fiscal year 20XX",CONCATENATE("Estimated fiscal year ",'Tax calculation and summary'!E9+2))</f>
        <v>Estimated fiscal year 2027</v>
      </c>
    </row>
    <row r="4" spans="1:8" x14ac:dyDescent="0.35">
      <c r="A4" s="93"/>
      <c r="B4" s="98"/>
      <c r="C4" s="175"/>
      <c r="D4" s="175"/>
      <c r="E4" s="177"/>
      <c r="F4" s="179"/>
      <c r="G4" s="179"/>
    </row>
    <row r="5" spans="1:8" x14ac:dyDescent="0.35">
      <c r="A5" s="93"/>
      <c r="B5" s="96" t="s">
        <v>48</v>
      </c>
      <c r="C5" s="95"/>
      <c r="D5" s="95"/>
      <c r="E5" s="95"/>
      <c r="F5" s="99"/>
      <c r="G5" s="89"/>
    </row>
    <row r="6" spans="1:8" ht="30" customHeight="1" x14ac:dyDescent="0.35">
      <c r="A6" s="71" t="s">
        <v>0</v>
      </c>
      <c r="B6" s="143" t="s">
        <v>220</v>
      </c>
      <c r="C6" s="57"/>
      <c r="D6" s="57"/>
      <c r="E6" s="57"/>
      <c r="F6" s="118">
        <f t="shared" ref="F6" si="0">IFERROR(((((((D6-C6)/C6)+((E6-D6)/D6))/2))*E6)+E6,0)</f>
        <v>0</v>
      </c>
      <c r="G6" s="119">
        <f t="shared" ref="G6" si="1">IFERROR(((((((E6-D6)/D6)+((F6-E6)/E6))/2))*F6)+F6,0)</f>
        <v>0</v>
      </c>
      <c r="H6" s="117"/>
    </row>
    <row r="7" spans="1:8" x14ac:dyDescent="0.35">
      <c r="A7" s="71" t="s">
        <v>2</v>
      </c>
      <c r="B7" s="25" t="s">
        <v>49</v>
      </c>
      <c r="C7" s="57"/>
      <c r="D7" s="57"/>
      <c r="E7" s="116"/>
      <c r="F7" s="118">
        <f t="shared" ref="F7" si="2">IFERROR(((((((D7-C7)/C7)+((E7-D7)/D7))/2))*E7)+E7,0)</f>
        <v>0</v>
      </c>
      <c r="G7" s="119">
        <f t="shared" ref="G7" si="3">IFERROR(((((((E7-D7)/D7)+((F7-E7)/E7))/2))*F7)+F7,0)</f>
        <v>0</v>
      </c>
      <c r="H7" s="117"/>
    </row>
    <row r="8" spans="1:8" ht="25" customHeight="1" x14ac:dyDescent="0.35">
      <c r="B8" s="76" t="s">
        <v>50</v>
      </c>
      <c r="C8" s="3"/>
      <c r="D8" s="3"/>
      <c r="E8" s="3"/>
      <c r="F8" s="3"/>
      <c r="G8" s="82"/>
    </row>
    <row r="9" spans="1:8" x14ac:dyDescent="0.35">
      <c r="A9" s="71" t="s">
        <v>4</v>
      </c>
      <c r="B9" s="105" t="s">
        <v>51</v>
      </c>
      <c r="C9" s="115"/>
      <c r="D9" s="57"/>
      <c r="E9" s="57"/>
      <c r="F9" s="118">
        <f t="shared" ref="F9:F15" si="4">IFERROR(((((((D9-C9)/C9)+((E9-D9)/D9))/2))*E9)+E9,0)</f>
        <v>0</v>
      </c>
      <c r="G9" s="119">
        <f t="shared" ref="G9:G15" si="5">IFERROR(((((((E9-D9)/D9)+((F9-E9)/E9))/2))*F9)+F9,0)</f>
        <v>0</v>
      </c>
    </row>
    <row r="10" spans="1:8" x14ac:dyDescent="0.35">
      <c r="A10" s="71" t="s">
        <v>7</v>
      </c>
      <c r="B10" s="25" t="s">
        <v>52</v>
      </c>
      <c r="C10" s="57"/>
      <c r="D10" s="57"/>
      <c r="E10" s="57"/>
      <c r="F10" s="118">
        <f t="shared" si="4"/>
        <v>0</v>
      </c>
      <c r="G10" s="119">
        <f t="shared" si="5"/>
        <v>0</v>
      </c>
    </row>
    <row r="11" spans="1:8" x14ac:dyDescent="0.35">
      <c r="A11" s="71" t="s">
        <v>53</v>
      </c>
      <c r="B11" s="25" t="s">
        <v>54</v>
      </c>
      <c r="C11" s="57"/>
      <c r="D11" s="57"/>
      <c r="E11" s="57"/>
      <c r="F11" s="118">
        <f t="shared" si="4"/>
        <v>0</v>
      </c>
      <c r="G11" s="119">
        <f t="shared" si="5"/>
        <v>0</v>
      </c>
    </row>
    <row r="12" spans="1:8" x14ac:dyDescent="0.35">
      <c r="A12" s="72" t="s">
        <v>55</v>
      </c>
      <c r="B12" s="25" t="s">
        <v>56</v>
      </c>
      <c r="C12" s="57"/>
      <c r="D12" s="57"/>
      <c r="E12" s="57"/>
      <c r="F12" s="118">
        <f t="shared" si="4"/>
        <v>0</v>
      </c>
      <c r="G12" s="119">
        <f t="shared" si="5"/>
        <v>0</v>
      </c>
    </row>
    <row r="13" spans="1:8" x14ac:dyDescent="0.35">
      <c r="A13" s="72" t="s">
        <v>57</v>
      </c>
      <c r="B13" s="25" t="s">
        <v>58</v>
      </c>
      <c r="C13" s="57"/>
      <c r="D13" s="57"/>
      <c r="E13" s="57"/>
      <c r="F13" s="118">
        <f t="shared" si="4"/>
        <v>0</v>
      </c>
      <c r="G13" s="119">
        <f t="shared" si="5"/>
        <v>0</v>
      </c>
    </row>
    <row r="14" spans="1:8" x14ac:dyDescent="0.35">
      <c r="A14" s="72" t="s">
        <v>59</v>
      </c>
      <c r="B14" s="25" t="s">
        <v>60</v>
      </c>
      <c r="C14" s="57"/>
      <c r="D14" s="57"/>
      <c r="E14" s="57"/>
      <c r="F14" s="118">
        <f t="shared" si="4"/>
        <v>0</v>
      </c>
      <c r="G14" s="119">
        <f t="shared" si="5"/>
        <v>0</v>
      </c>
    </row>
    <row r="15" spans="1:8" x14ac:dyDescent="0.35">
      <c r="A15" s="72" t="s">
        <v>61</v>
      </c>
      <c r="B15" s="25" t="s">
        <v>62</v>
      </c>
      <c r="C15" s="57"/>
      <c r="D15" s="57"/>
      <c r="E15" s="57"/>
      <c r="F15" s="118">
        <f t="shared" si="4"/>
        <v>0</v>
      </c>
      <c r="G15" s="119">
        <f t="shared" si="5"/>
        <v>0</v>
      </c>
    </row>
    <row r="16" spans="1:8" x14ac:dyDescent="0.35">
      <c r="A16" s="72" t="s">
        <v>63</v>
      </c>
      <c r="B16" s="25" t="s">
        <v>64</v>
      </c>
      <c r="C16" s="57"/>
      <c r="D16" s="57"/>
      <c r="E16" s="57"/>
      <c r="F16" s="118">
        <f t="shared" ref="F16:F22" si="6">IFERROR(((((((D16-C16)/C16)+((E16-D16)/D16))/2))*E16)+E16,0)</f>
        <v>0</v>
      </c>
      <c r="G16" s="119">
        <f t="shared" ref="G16:G22" si="7">IFERROR(((((((E16-D16)/D16)+((F16-E16)/E16))/2))*F16)+F16,0)</f>
        <v>0</v>
      </c>
    </row>
    <row r="17" spans="1:7" x14ac:dyDescent="0.35">
      <c r="A17" s="73" t="s">
        <v>65</v>
      </c>
      <c r="B17" s="25" t="s">
        <v>66</v>
      </c>
      <c r="C17" s="57"/>
      <c r="D17" s="57"/>
      <c r="E17" s="57"/>
      <c r="F17" s="118">
        <f t="shared" si="6"/>
        <v>0</v>
      </c>
      <c r="G17" s="119">
        <f t="shared" si="7"/>
        <v>0</v>
      </c>
    </row>
    <row r="18" spans="1:7" x14ac:dyDescent="0.35">
      <c r="A18" s="72" t="s">
        <v>67</v>
      </c>
      <c r="B18" s="113" t="s">
        <v>68</v>
      </c>
      <c r="C18" s="57"/>
      <c r="D18" s="57"/>
      <c r="E18" s="57"/>
      <c r="F18" s="118">
        <f t="shared" si="6"/>
        <v>0</v>
      </c>
      <c r="G18" s="119">
        <f t="shared" si="7"/>
        <v>0</v>
      </c>
    </row>
    <row r="19" spans="1:7" x14ac:dyDescent="0.35">
      <c r="A19" s="72"/>
      <c r="B19" s="113" t="s">
        <v>68</v>
      </c>
      <c r="C19" s="57"/>
      <c r="D19" s="57"/>
      <c r="E19" s="80"/>
      <c r="F19" s="118">
        <f t="shared" si="6"/>
        <v>0</v>
      </c>
      <c r="G19" s="119">
        <f t="shared" si="7"/>
        <v>0</v>
      </c>
    </row>
    <row r="20" spans="1:7" x14ac:dyDescent="0.35">
      <c r="A20" s="72"/>
      <c r="B20" s="113" t="s">
        <v>68</v>
      </c>
      <c r="C20" s="57"/>
      <c r="D20" s="57"/>
      <c r="E20" s="57"/>
      <c r="F20" s="118">
        <f t="shared" si="6"/>
        <v>0</v>
      </c>
      <c r="G20" s="119">
        <f t="shared" si="7"/>
        <v>0</v>
      </c>
    </row>
    <row r="21" spans="1:7" ht="14.5" customHeight="1" x14ac:dyDescent="0.35">
      <c r="A21" s="72"/>
      <c r="B21" s="113" t="s">
        <v>68</v>
      </c>
      <c r="C21" s="57"/>
      <c r="D21" s="57"/>
      <c r="E21" s="57"/>
      <c r="F21" s="118">
        <f t="shared" si="6"/>
        <v>0</v>
      </c>
      <c r="G21" s="119">
        <f t="shared" si="7"/>
        <v>0</v>
      </c>
    </row>
    <row r="22" spans="1:7" ht="14.5" customHeight="1" thickBot="1" x14ac:dyDescent="0.4">
      <c r="A22" s="72"/>
      <c r="B22" s="114" t="s">
        <v>68</v>
      </c>
      <c r="C22" s="85"/>
      <c r="D22" s="85"/>
      <c r="E22" s="85"/>
      <c r="F22" s="120">
        <f t="shared" si="6"/>
        <v>0</v>
      </c>
      <c r="G22" s="121">
        <f t="shared" si="7"/>
        <v>0</v>
      </c>
    </row>
    <row r="23" spans="1:7" ht="14.5" customHeight="1" thickBot="1" x14ac:dyDescent="0.4">
      <c r="A23" s="72" t="s">
        <v>69</v>
      </c>
      <c r="B23" s="110" t="s">
        <v>70</v>
      </c>
      <c r="C23" s="77">
        <f>SUM(C6:C22)</f>
        <v>0</v>
      </c>
      <c r="D23" s="77">
        <f>SUM(D6:D22)</f>
        <v>0</v>
      </c>
      <c r="E23" s="77">
        <f>SUM(E6:E22)</f>
        <v>0</v>
      </c>
      <c r="F23" s="77">
        <f>SUM(F6:F22)</f>
        <v>0</v>
      </c>
      <c r="G23" s="81">
        <f>SUM(G6:G22)</f>
        <v>0</v>
      </c>
    </row>
    <row r="24" spans="1:7" ht="15" thickTop="1" x14ac:dyDescent="0.35">
      <c r="B24" s="52"/>
      <c r="G24" s="86"/>
    </row>
    <row r="25" spans="1:7" x14ac:dyDescent="0.35">
      <c r="A25" s="24"/>
      <c r="B25" s="184" t="s">
        <v>71</v>
      </c>
      <c r="C25" s="180"/>
      <c r="D25" s="180"/>
      <c r="E25" s="180"/>
      <c r="F25" s="170"/>
      <c r="G25" s="172"/>
    </row>
    <row r="26" spans="1:7" x14ac:dyDescent="0.35">
      <c r="A26" s="24"/>
      <c r="B26" s="185"/>
      <c r="C26" s="181"/>
      <c r="D26" s="181"/>
      <c r="E26" s="181"/>
      <c r="F26" s="171"/>
      <c r="G26" s="173"/>
    </row>
    <row r="27" spans="1:7" x14ac:dyDescent="0.35">
      <c r="A27" s="72" t="s">
        <v>72</v>
      </c>
      <c r="B27" s="104" t="s">
        <v>73</v>
      </c>
      <c r="C27" s="3"/>
      <c r="D27" s="3"/>
      <c r="E27" s="3"/>
      <c r="F27" s="3"/>
      <c r="G27" s="27"/>
    </row>
    <row r="28" spans="1:7" ht="15" thickBot="1" x14ac:dyDescent="0.4">
      <c r="A28" s="71" t="s">
        <v>74</v>
      </c>
      <c r="B28" s="30" t="str">
        <f>CONCATENATE("Estimated number of full-time employees (FTE) in ",IF(BudgetYear="","",BudgetYear),":")</f>
        <v>Estimated number of full-time employees (FTE) in 2025:</v>
      </c>
      <c r="C28" s="3"/>
      <c r="D28" s="3"/>
      <c r="E28" s="63">
        <v>0</v>
      </c>
      <c r="F28" s="3"/>
      <c r="G28" s="27"/>
    </row>
    <row r="29" spans="1:7" x14ac:dyDescent="0.35">
      <c r="A29" s="72" t="s">
        <v>75</v>
      </c>
      <c r="B29" s="36" t="s">
        <v>76</v>
      </c>
      <c r="C29" s="37"/>
      <c r="D29" s="37"/>
      <c r="E29" s="37"/>
      <c r="F29" s="124">
        <f t="shared" ref="F29:G31" si="8">IFERROR(((((((D29-C29)/C29)+((E29-D29)/D29))/2))*E29)+E29,0)</f>
        <v>0</v>
      </c>
      <c r="G29" s="125">
        <f t="shared" si="8"/>
        <v>0</v>
      </c>
    </row>
    <row r="30" spans="1:7" x14ac:dyDescent="0.35">
      <c r="A30" s="72" t="s">
        <v>77</v>
      </c>
      <c r="B30" s="36" t="s">
        <v>78</v>
      </c>
      <c r="C30" s="37"/>
      <c r="D30" s="37"/>
      <c r="E30" s="37"/>
      <c r="F30" s="124">
        <f t="shared" si="8"/>
        <v>0</v>
      </c>
      <c r="G30" s="125">
        <f t="shared" si="8"/>
        <v>0</v>
      </c>
    </row>
    <row r="31" spans="1:7" x14ac:dyDescent="0.35">
      <c r="A31" s="72" t="s">
        <v>79</v>
      </c>
      <c r="B31" s="36" t="s">
        <v>80</v>
      </c>
      <c r="C31" s="37"/>
      <c r="D31" s="37"/>
      <c r="E31" s="37"/>
      <c r="F31" s="124">
        <f t="shared" si="8"/>
        <v>0</v>
      </c>
      <c r="G31" s="125">
        <f t="shared" si="8"/>
        <v>0</v>
      </c>
    </row>
    <row r="32" spans="1:7" x14ac:dyDescent="0.35">
      <c r="A32" s="72" t="s">
        <v>81</v>
      </c>
      <c r="B32" s="56" t="s">
        <v>82</v>
      </c>
      <c r="C32" s="37"/>
      <c r="D32" s="37"/>
      <c r="E32" s="37"/>
      <c r="F32" s="124">
        <f t="shared" ref="F32:F33" si="9">IFERROR(((((((D32-C32)/C32)+((E32-D32)/D32))/2))*E32)+E32,0)</f>
        <v>0</v>
      </c>
      <c r="G32" s="125">
        <f t="shared" ref="G32:G33" si="10">IFERROR(((((((E32-D32)/D32)+((F32-E32)/E32))/2))*F32)+F32,0)</f>
        <v>0</v>
      </c>
    </row>
    <row r="33" spans="1:7" x14ac:dyDescent="0.35">
      <c r="A33" s="72"/>
      <c r="B33" s="56" t="s">
        <v>82</v>
      </c>
      <c r="C33" s="55"/>
      <c r="D33" s="55"/>
      <c r="E33" s="55"/>
      <c r="F33" s="129">
        <f t="shared" si="9"/>
        <v>0</v>
      </c>
      <c r="G33" s="130">
        <f t="shared" si="10"/>
        <v>0</v>
      </c>
    </row>
    <row r="34" spans="1:7" ht="14.5" customHeight="1" thickBot="1" x14ac:dyDescent="0.4">
      <c r="A34" s="72"/>
      <c r="B34" s="56" t="s">
        <v>82</v>
      </c>
      <c r="C34" s="38"/>
      <c r="D34" s="38"/>
      <c r="E34" s="38"/>
      <c r="F34" s="126">
        <f>IFERROR(((((((D34-C34)/C34)+((E34-D34)/D34))/2))*E34)+E34,0)</f>
        <v>0</v>
      </c>
      <c r="G34" s="127">
        <f>IFERROR(((((((E34-D34)/D34)+((F34-E34)/E34))/2))*F34)+F34,0)</f>
        <v>0</v>
      </c>
    </row>
    <row r="35" spans="1:7" ht="14.5" customHeight="1" x14ac:dyDescent="0.35">
      <c r="A35" s="72" t="s">
        <v>83</v>
      </c>
      <c r="B35" s="107" t="s">
        <v>84</v>
      </c>
      <c r="C35" s="122">
        <f>SUM(C29:C34)</f>
        <v>0</v>
      </c>
      <c r="D35" s="122">
        <f>SUM(D29:D34)</f>
        <v>0</v>
      </c>
      <c r="E35" s="122">
        <f>SUM(E29:E34)</f>
        <v>0</v>
      </c>
      <c r="F35" s="131">
        <f>SUM(F29:F34)</f>
        <v>0</v>
      </c>
      <c r="G35" s="132">
        <f>SUM(G29:G34)</f>
        <v>0</v>
      </c>
    </row>
    <row r="36" spans="1:7" x14ac:dyDescent="0.35">
      <c r="A36" s="24"/>
      <c r="B36" s="106" t="s">
        <v>85</v>
      </c>
      <c r="C36" s="28"/>
      <c r="D36" s="28"/>
      <c r="E36" s="28"/>
      <c r="F36" s="28"/>
      <c r="G36" s="29"/>
    </row>
    <row r="37" spans="1:7" x14ac:dyDescent="0.35">
      <c r="A37" s="72" t="s">
        <v>86</v>
      </c>
      <c r="B37" s="36" t="s">
        <v>87</v>
      </c>
      <c r="C37" s="37"/>
      <c r="D37" s="37"/>
      <c r="E37" s="37"/>
      <c r="F37" s="124">
        <f t="shared" ref="F37:F46" si="11">IFERROR(((((((D37-C37)/C37)+((E37-D37)/D37))/2))*E37)+E37,0)</f>
        <v>0</v>
      </c>
      <c r="G37" s="125">
        <f t="shared" ref="G37:G46" si="12">IFERROR(((((((E37-D37)/D37)+((F37-E37)/E37))/2))*F37)+F37,0)</f>
        <v>0</v>
      </c>
    </row>
    <row r="38" spans="1:7" x14ac:dyDescent="0.35">
      <c r="A38" s="72" t="s">
        <v>88</v>
      </c>
      <c r="B38" s="36" t="s">
        <v>89</v>
      </c>
      <c r="C38" s="37"/>
      <c r="D38" s="37"/>
      <c r="E38" s="37"/>
      <c r="F38" s="124">
        <f t="shared" si="11"/>
        <v>0</v>
      </c>
      <c r="G38" s="125">
        <f t="shared" si="12"/>
        <v>0</v>
      </c>
    </row>
    <row r="39" spans="1:7" x14ac:dyDescent="0.35">
      <c r="A39" s="71" t="s">
        <v>90</v>
      </c>
      <c r="B39" s="36" t="s">
        <v>91</v>
      </c>
      <c r="C39" s="37"/>
      <c r="D39" s="37"/>
      <c r="E39" s="37"/>
      <c r="F39" s="124">
        <f t="shared" si="11"/>
        <v>0</v>
      </c>
      <c r="G39" s="125">
        <f t="shared" si="12"/>
        <v>0</v>
      </c>
    </row>
    <row r="40" spans="1:7" x14ac:dyDescent="0.35">
      <c r="A40" s="72" t="s">
        <v>92</v>
      </c>
      <c r="B40" s="36" t="s">
        <v>93</v>
      </c>
      <c r="C40" s="37"/>
      <c r="D40" s="37"/>
      <c r="E40" s="37"/>
      <c r="F40" s="124">
        <f t="shared" si="11"/>
        <v>0</v>
      </c>
      <c r="G40" s="125">
        <f t="shared" si="12"/>
        <v>0</v>
      </c>
    </row>
    <row r="41" spans="1:7" x14ac:dyDescent="0.35">
      <c r="A41" s="72" t="s">
        <v>94</v>
      </c>
      <c r="B41" s="36" t="s">
        <v>95</v>
      </c>
      <c r="C41" s="37"/>
      <c r="D41" s="37"/>
      <c r="E41" s="37"/>
      <c r="F41" s="124">
        <f t="shared" si="11"/>
        <v>0</v>
      </c>
      <c r="G41" s="125">
        <f t="shared" si="12"/>
        <v>0</v>
      </c>
    </row>
    <row r="42" spans="1:7" x14ac:dyDescent="0.35">
      <c r="A42" s="72" t="s">
        <v>96</v>
      </c>
      <c r="B42" s="36" t="s">
        <v>97</v>
      </c>
      <c r="C42" s="37"/>
      <c r="D42" s="37"/>
      <c r="E42" s="37"/>
      <c r="F42" s="124">
        <f t="shared" si="11"/>
        <v>0</v>
      </c>
      <c r="G42" s="125">
        <f t="shared" si="12"/>
        <v>0</v>
      </c>
    </row>
    <row r="43" spans="1:7" x14ac:dyDescent="0.35">
      <c r="A43" s="72" t="s">
        <v>98</v>
      </c>
      <c r="B43" s="36" t="s">
        <v>200</v>
      </c>
      <c r="C43" s="37"/>
      <c r="D43" s="37"/>
      <c r="E43" s="37"/>
      <c r="F43" s="124">
        <f t="shared" si="11"/>
        <v>0</v>
      </c>
      <c r="G43" s="125">
        <f t="shared" si="12"/>
        <v>0</v>
      </c>
    </row>
    <row r="44" spans="1:7" x14ac:dyDescent="0.35">
      <c r="A44" s="72" t="s">
        <v>99</v>
      </c>
      <c r="B44" s="36" t="s">
        <v>100</v>
      </c>
      <c r="C44" s="37"/>
      <c r="D44" s="37"/>
      <c r="E44" s="37"/>
      <c r="F44" s="124">
        <f t="shared" si="11"/>
        <v>0</v>
      </c>
      <c r="G44" s="125">
        <f t="shared" si="12"/>
        <v>0</v>
      </c>
    </row>
    <row r="45" spans="1:7" x14ac:dyDescent="0.35">
      <c r="A45" s="71" t="s">
        <v>101</v>
      </c>
      <c r="B45" s="36" t="s">
        <v>102</v>
      </c>
      <c r="C45" s="37"/>
      <c r="D45" s="37"/>
      <c r="E45" s="37"/>
      <c r="F45" s="124">
        <f t="shared" si="11"/>
        <v>0</v>
      </c>
      <c r="G45" s="125">
        <f t="shared" si="12"/>
        <v>0</v>
      </c>
    </row>
    <row r="46" spans="1:7" x14ac:dyDescent="0.35">
      <c r="A46" s="72" t="s">
        <v>103</v>
      </c>
      <c r="B46" s="56" t="s">
        <v>82</v>
      </c>
      <c r="C46" s="37"/>
      <c r="D46" s="37"/>
      <c r="E46" s="37"/>
      <c r="F46" s="124">
        <f t="shared" si="11"/>
        <v>0</v>
      </c>
      <c r="G46" s="125">
        <f t="shared" si="12"/>
        <v>0</v>
      </c>
    </row>
    <row r="47" spans="1:7" x14ac:dyDescent="0.35">
      <c r="A47" s="24"/>
      <c r="B47" s="56" t="s">
        <v>82</v>
      </c>
      <c r="C47" s="55"/>
      <c r="D47" s="55"/>
      <c r="E47" s="55"/>
      <c r="F47" s="129">
        <f t="shared" ref="F47" si="13">IFERROR(((((((D47-C47)/C47)+((E47-D47)/D47))/2))*E47)+E47,0)</f>
        <v>0</v>
      </c>
      <c r="G47" s="130">
        <f t="shared" ref="G47" si="14">IFERROR(((((((E47-D47)/D47)+((F47-E47)/E47))/2))*F47)+F47,0)</f>
        <v>0</v>
      </c>
    </row>
    <row r="48" spans="1:7" ht="15" thickBot="1" x14ac:dyDescent="0.4">
      <c r="A48" s="24"/>
      <c r="B48" s="56" t="s">
        <v>82</v>
      </c>
      <c r="C48" s="38"/>
      <c r="D48" s="38"/>
      <c r="E48" s="38"/>
      <c r="F48" s="126">
        <f t="shared" ref="F48" si="15">IFERROR(((((((D48-C48)/C48)+((E48-D48)/D48))/2))*E48)+E48,0)</f>
        <v>0</v>
      </c>
      <c r="G48" s="127">
        <f t="shared" ref="G48" si="16">IFERROR(((((((E48-D48)/D48)+((F48-E48)/E48))/2))*F48)+F48,0)</f>
        <v>0</v>
      </c>
    </row>
    <row r="49" spans="1:7" x14ac:dyDescent="0.35">
      <c r="A49" s="72" t="s">
        <v>104</v>
      </c>
      <c r="B49" s="107" t="s">
        <v>105</v>
      </c>
      <c r="C49" s="122">
        <f>SUM(C37:C48)</f>
        <v>0</v>
      </c>
      <c r="D49" s="122">
        <f t="shared" ref="D49" si="17">SUM(D37:D48)</f>
        <v>0</v>
      </c>
      <c r="E49" s="122">
        <f>SUM(E37:E48)</f>
        <v>0</v>
      </c>
      <c r="F49" s="131">
        <f>SUM(F37:F48)</f>
        <v>0</v>
      </c>
      <c r="G49" s="132">
        <f>SUM(G37:G48)</f>
        <v>0</v>
      </c>
    </row>
    <row r="50" spans="1:7" x14ac:dyDescent="0.35">
      <c r="A50" s="24"/>
      <c r="B50" s="106" t="s">
        <v>106</v>
      </c>
      <c r="C50" s="28"/>
      <c r="D50" s="28"/>
      <c r="E50" s="28"/>
      <c r="F50" s="28"/>
      <c r="G50" s="29"/>
    </row>
    <row r="51" spans="1:7" x14ac:dyDescent="0.35">
      <c r="A51" s="24" t="s">
        <v>107</v>
      </c>
      <c r="B51" s="36" t="s">
        <v>108</v>
      </c>
      <c r="C51" s="37"/>
      <c r="D51" s="37"/>
      <c r="E51" s="37"/>
      <c r="F51" s="124">
        <f t="shared" ref="F51:F59" si="18">IFERROR(((((((D51-C51)/C51)+((E51-D51)/D51))/2))*E51)+E51,0)</f>
        <v>0</v>
      </c>
      <c r="G51" s="125">
        <f t="shared" ref="G51:G59" si="19">IFERROR(((((((E51-D51)/D51)+((F51-E51)/E51))/2))*F51)+F51,0)</f>
        <v>0</v>
      </c>
    </row>
    <row r="52" spans="1:7" x14ac:dyDescent="0.35">
      <c r="A52" s="72" t="s">
        <v>109</v>
      </c>
      <c r="B52" s="36" t="s">
        <v>110</v>
      </c>
      <c r="C52" s="37"/>
      <c r="D52" s="37"/>
      <c r="E52" s="37"/>
      <c r="F52" s="124">
        <f t="shared" si="18"/>
        <v>0</v>
      </c>
      <c r="G52" s="125">
        <f t="shared" si="19"/>
        <v>0</v>
      </c>
    </row>
    <row r="53" spans="1:7" x14ac:dyDescent="0.35">
      <c r="A53" s="72" t="s">
        <v>111</v>
      </c>
      <c r="B53" s="36" t="s">
        <v>112</v>
      </c>
      <c r="C53" s="37"/>
      <c r="D53" s="37"/>
      <c r="E53" s="37"/>
      <c r="F53" s="124">
        <f t="shared" si="18"/>
        <v>0</v>
      </c>
      <c r="G53" s="125">
        <f t="shared" si="19"/>
        <v>0</v>
      </c>
    </row>
    <row r="54" spans="1:7" x14ac:dyDescent="0.35">
      <c r="A54" s="72" t="s">
        <v>113</v>
      </c>
      <c r="B54" s="36" t="s">
        <v>114</v>
      </c>
      <c r="C54" s="37"/>
      <c r="D54" s="37"/>
      <c r="E54" s="37"/>
      <c r="F54" s="124">
        <f t="shared" si="18"/>
        <v>0</v>
      </c>
      <c r="G54" s="125">
        <f t="shared" si="19"/>
        <v>0</v>
      </c>
    </row>
    <row r="55" spans="1:7" ht="14.5" customHeight="1" x14ac:dyDescent="0.35">
      <c r="A55" s="74" t="s">
        <v>115</v>
      </c>
      <c r="B55" s="36" t="s">
        <v>201</v>
      </c>
      <c r="C55" s="37"/>
      <c r="D55" s="37"/>
      <c r="E55" s="37"/>
      <c r="F55" s="124">
        <f t="shared" si="18"/>
        <v>0</v>
      </c>
      <c r="G55" s="125">
        <f t="shared" si="19"/>
        <v>0</v>
      </c>
    </row>
    <row r="56" spans="1:7" x14ac:dyDescent="0.35">
      <c r="A56" s="72" t="s">
        <v>116</v>
      </c>
      <c r="B56" s="36" t="s">
        <v>202</v>
      </c>
      <c r="C56" s="37"/>
      <c r="D56" s="37"/>
      <c r="E56" s="37"/>
      <c r="F56" s="124">
        <f t="shared" si="18"/>
        <v>0</v>
      </c>
      <c r="G56" s="125">
        <f t="shared" si="19"/>
        <v>0</v>
      </c>
    </row>
    <row r="57" spans="1:7" x14ac:dyDescent="0.35">
      <c r="A57" s="71" t="s">
        <v>117</v>
      </c>
      <c r="B57" s="36" t="s">
        <v>203</v>
      </c>
      <c r="C57" s="37"/>
      <c r="D57" s="37"/>
      <c r="E57" s="37"/>
      <c r="F57" s="124">
        <f t="shared" si="18"/>
        <v>0</v>
      </c>
      <c r="G57" s="125">
        <f t="shared" si="19"/>
        <v>0</v>
      </c>
    </row>
    <row r="58" spans="1:7" x14ac:dyDescent="0.35">
      <c r="A58" s="71" t="s">
        <v>118</v>
      </c>
      <c r="B58" s="36" t="s">
        <v>204</v>
      </c>
      <c r="C58" s="37"/>
      <c r="D58" s="37"/>
      <c r="E58" s="37"/>
      <c r="F58" s="124">
        <f t="shared" si="18"/>
        <v>0</v>
      </c>
      <c r="G58" s="125">
        <f t="shared" si="19"/>
        <v>0</v>
      </c>
    </row>
    <row r="59" spans="1:7" x14ac:dyDescent="0.35">
      <c r="A59" s="72" t="s">
        <v>119</v>
      </c>
      <c r="B59" s="56" t="s">
        <v>82</v>
      </c>
      <c r="C59" s="37"/>
      <c r="D59" s="37"/>
      <c r="E59" s="37"/>
      <c r="F59" s="124">
        <f t="shared" si="18"/>
        <v>0</v>
      </c>
      <c r="G59" s="125">
        <f t="shared" si="19"/>
        <v>0</v>
      </c>
    </row>
    <row r="60" spans="1:7" x14ac:dyDescent="0.35">
      <c r="A60" s="72"/>
      <c r="B60" s="56" t="s">
        <v>82</v>
      </c>
      <c r="C60" s="37"/>
      <c r="D60" s="37"/>
      <c r="E60" s="37"/>
      <c r="F60" s="124">
        <f t="shared" ref="F60" si="20">IFERROR(((((((D60-C60)/C60)+((E60-D60)/D60))/2))*E60)+E60,0)</f>
        <v>0</v>
      </c>
      <c r="G60" s="125">
        <f t="shared" ref="G60" si="21">IFERROR(((((((E60-D60)/D60)+((F60-E60)/E60))/2))*F60)+F60,0)</f>
        <v>0</v>
      </c>
    </row>
    <row r="61" spans="1:7" ht="15" thickBot="1" x14ac:dyDescent="0.4">
      <c r="A61" s="72"/>
      <c r="B61" s="56" t="s">
        <v>82</v>
      </c>
      <c r="C61" s="38"/>
      <c r="D61" s="38"/>
      <c r="E61" s="38"/>
      <c r="F61" s="126">
        <f t="shared" ref="F61" si="22">IFERROR(((((((D61-C61)/C61)+((E61-D61)/D61))/2))*E61)+E61,0)</f>
        <v>0</v>
      </c>
      <c r="G61" s="127">
        <f t="shared" ref="G61" si="23">IFERROR(((((((E61-D61)/D61)+((F61-E61)/E61))/2))*F61)+F61,0)</f>
        <v>0</v>
      </c>
    </row>
    <row r="62" spans="1:7" x14ac:dyDescent="0.35">
      <c r="A62" s="72" t="s">
        <v>120</v>
      </c>
      <c r="B62" s="107" t="s">
        <v>121</v>
      </c>
      <c r="C62" s="122">
        <f>SUM(C51:C61)</f>
        <v>0</v>
      </c>
      <c r="D62" s="122">
        <f>SUM(D51:D61)</f>
        <v>0</v>
      </c>
      <c r="E62" s="122">
        <f>SUM(E51:E61)</f>
        <v>0</v>
      </c>
      <c r="F62" s="122">
        <f>SUM(F51:F61)</f>
        <v>0</v>
      </c>
      <c r="G62" s="132">
        <f>SUM(G51:G61)</f>
        <v>0</v>
      </c>
    </row>
    <row r="63" spans="1:7" x14ac:dyDescent="0.35">
      <c r="A63" s="72" t="s">
        <v>122</v>
      </c>
      <c r="B63" s="106" t="s">
        <v>123</v>
      </c>
      <c r="C63" s="28"/>
      <c r="D63" s="28"/>
      <c r="E63" s="28"/>
      <c r="F63" s="28"/>
      <c r="G63" s="29"/>
    </row>
    <row r="64" spans="1:7" x14ac:dyDescent="0.35">
      <c r="A64" s="72" t="s">
        <v>124</v>
      </c>
      <c r="B64" s="36" t="s">
        <v>125</v>
      </c>
      <c r="C64" s="37"/>
      <c r="D64" s="37"/>
      <c r="E64" s="37"/>
      <c r="F64" s="124">
        <f t="shared" ref="F64:G69" si="24">IFERROR(((((((D64-C64)/C64)+((E64-D64)/D64))/2))*E64)+E64,0)</f>
        <v>0</v>
      </c>
      <c r="G64" s="125">
        <f t="shared" si="24"/>
        <v>0</v>
      </c>
    </row>
    <row r="65" spans="1:7" x14ac:dyDescent="0.35">
      <c r="A65" s="72" t="s">
        <v>126</v>
      </c>
      <c r="B65" s="36" t="s">
        <v>127</v>
      </c>
      <c r="C65" s="37"/>
      <c r="D65" s="37"/>
      <c r="E65" s="37"/>
      <c r="F65" s="124">
        <f t="shared" si="24"/>
        <v>0</v>
      </c>
      <c r="G65" s="125">
        <f t="shared" si="24"/>
        <v>0</v>
      </c>
    </row>
    <row r="66" spans="1:7" x14ac:dyDescent="0.35">
      <c r="A66" s="72" t="s">
        <v>128</v>
      </c>
      <c r="B66" s="36" t="s">
        <v>129</v>
      </c>
      <c r="C66" s="37"/>
      <c r="D66" s="37"/>
      <c r="E66" s="37"/>
      <c r="F66" s="124">
        <f t="shared" si="24"/>
        <v>0</v>
      </c>
      <c r="G66" s="125">
        <f t="shared" si="24"/>
        <v>0</v>
      </c>
    </row>
    <row r="67" spans="1:7" x14ac:dyDescent="0.35">
      <c r="A67" s="72" t="s">
        <v>130</v>
      </c>
      <c r="B67" s="36" t="s">
        <v>131</v>
      </c>
      <c r="C67" s="37"/>
      <c r="D67" s="37"/>
      <c r="E67" s="37"/>
      <c r="F67" s="124">
        <f t="shared" si="24"/>
        <v>0</v>
      </c>
      <c r="G67" s="125">
        <f t="shared" si="24"/>
        <v>0</v>
      </c>
    </row>
    <row r="68" spans="1:7" x14ac:dyDescent="0.35">
      <c r="A68" s="72" t="s">
        <v>132</v>
      </c>
      <c r="B68" s="36" t="s">
        <v>133</v>
      </c>
      <c r="C68" s="37"/>
      <c r="D68" s="37"/>
      <c r="E68" s="37"/>
      <c r="F68" s="124">
        <f t="shared" si="24"/>
        <v>0</v>
      </c>
      <c r="G68" s="125">
        <f t="shared" si="24"/>
        <v>0</v>
      </c>
    </row>
    <row r="69" spans="1:7" x14ac:dyDescent="0.35">
      <c r="A69" s="72" t="s">
        <v>134</v>
      </c>
      <c r="B69" s="36" t="s">
        <v>135</v>
      </c>
      <c r="C69" s="37"/>
      <c r="D69" s="37"/>
      <c r="E69" s="37"/>
      <c r="F69" s="124">
        <f t="shared" si="24"/>
        <v>0</v>
      </c>
      <c r="G69" s="125">
        <f t="shared" si="24"/>
        <v>0</v>
      </c>
    </row>
    <row r="70" spans="1:7" x14ac:dyDescent="0.35">
      <c r="A70" s="75" t="s">
        <v>136</v>
      </c>
      <c r="B70" s="56" t="s">
        <v>82</v>
      </c>
      <c r="C70" s="37"/>
      <c r="D70" s="37"/>
      <c r="E70" s="37"/>
      <c r="F70" s="124">
        <f t="shared" ref="F70:G72" si="25">IFERROR(((((((D70-C70)/C70)+((E70-D70)/D70))/2))*E70)+E70,0)</f>
        <v>0</v>
      </c>
      <c r="G70" s="125">
        <f t="shared" si="25"/>
        <v>0</v>
      </c>
    </row>
    <row r="71" spans="1:7" x14ac:dyDescent="0.35">
      <c r="A71" s="24"/>
      <c r="B71" s="56" t="s">
        <v>82</v>
      </c>
      <c r="C71" s="37"/>
      <c r="D71" s="37"/>
      <c r="E71" s="37"/>
      <c r="F71" s="124">
        <f t="shared" si="25"/>
        <v>0</v>
      </c>
      <c r="G71" s="125">
        <f t="shared" si="25"/>
        <v>0</v>
      </c>
    </row>
    <row r="72" spans="1:7" ht="15" thickBot="1" x14ac:dyDescent="0.4">
      <c r="A72" s="24"/>
      <c r="B72" s="108" t="s">
        <v>82</v>
      </c>
      <c r="C72" s="38"/>
      <c r="D72" s="38"/>
      <c r="E72" s="38"/>
      <c r="F72" s="126">
        <f t="shared" si="25"/>
        <v>0</v>
      </c>
      <c r="G72" s="127">
        <f t="shared" si="25"/>
        <v>0</v>
      </c>
    </row>
    <row r="73" spans="1:7" ht="15" thickBot="1" x14ac:dyDescent="0.4">
      <c r="A73" s="75" t="s">
        <v>137</v>
      </c>
      <c r="B73" s="107" t="s">
        <v>138</v>
      </c>
      <c r="C73" s="123">
        <f>SUM(C64:C72)</f>
        <v>0</v>
      </c>
      <c r="D73" s="123">
        <f t="shared" ref="D73:E73" si="26">SUM(D64:D72)</f>
        <v>0</v>
      </c>
      <c r="E73" s="123">
        <f t="shared" si="26"/>
        <v>0</v>
      </c>
      <c r="F73" s="123">
        <f>SUM(F64:F72)</f>
        <v>0</v>
      </c>
      <c r="G73" s="128">
        <f>SUM(G64:G72)</f>
        <v>0</v>
      </c>
    </row>
    <row r="74" spans="1:7" ht="15" thickBot="1" x14ac:dyDescent="0.4">
      <c r="A74" s="75" t="s">
        <v>139</v>
      </c>
      <c r="B74" s="109" t="s">
        <v>44</v>
      </c>
      <c r="C74" s="83">
        <f>SUM(C35+C49+C62+C73)</f>
        <v>0</v>
      </c>
      <c r="D74" s="83">
        <f t="shared" ref="D74:G74" si="27">SUM(D35+D49+D62+D73)</f>
        <v>0</v>
      </c>
      <c r="E74" s="83">
        <f t="shared" si="27"/>
        <v>0</v>
      </c>
      <c r="F74" s="83">
        <f t="shared" si="27"/>
        <v>0</v>
      </c>
      <c r="G74" s="84">
        <f t="shared" si="27"/>
        <v>0</v>
      </c>
    </row>
    <row r="75" spans="1:7" ht="15" thickTop="1" x14ac:dyDescent="0.35"/>
    <row r="77" spans="1:7" x14ac:dyDescent="0.35">
      <c r="D77" s="182" t="s">
        <v>194</v>
      </c>
      <c r="G77" s="183" t="s">
        <v>142</v>
      </c>
    </row>
    <row r="78" spans="1:7" x14ac:dyDescent="0.35">
      <c r="D78" s="182"/>
      <c r="G78" s="183"/>
    </row>
  </sheetData>
  <sheetProtection sheet="1" objects="1" scenarios="1"/>
  <mergeCells count="14">
    <mergeCell ref="D77:D78"/>
    <mergeCell ref="G77:G78"/>
    <mergeCell ref="B25:B26"/>
    <mergeCell ref="C3:C4"/>
    <mergeCell ref="C25:C26"/>
    <mergeCell ref="E25:E26"/>
    <mergeCell ref="C1:E1"/>
    <mergeCell ref="F25:F26"/>
    <mergeCell ref="G25:G26"/>
    <mergeCell ref="D3:D4"/>
    <mergeCell ref="E3:E4"/>
    <mergeCell ref="F3:F4"/>
    <mergeCell ref="G3:G4"/>
    <mergeCell ref="D25:D26"/>
  </mergeCells>
  <hyperlinks>
    <hyperlink ref="A57" r:id="rId1" location="DebtServiceInstruc" display="25." xr:uid="{844E6E80-34FC-4D83-A992-6B867834938B}"/>
    <hyperlink ref="A58" r:id="rId2" location="DebtServiceInstruc" display="26." xr:uid="{5F5A738F-F4AE-401E-B96B-129D141B024C}"/>
    <hyperlink ref="A39" location="OperatingServicesInstruc" display="23." xr:uid="{388C4832-B3FE-42CA-BC12-42B132E0D49C}"/>
    <hyperlink ref="A45" location="ContingenciesInstruc" display="29." xr:uid="{87F26BA5-8582-45E6-AF39-3033295FD252}"/>
    <hyperlink ref="A28" location="FTEInstruc" display="15." xr:uid="{93D803AB-C44A-4E71-9773-BCD8784356C7}"/>
    <hyperlink ref="B27" location="ExpensesPersonnel" display="Personnel:" xr:uid="{1B936579-417D-431A-8D52-51E4C1C38571}"/>
    <hyperlink ref="A9" location="PropTaxInstruc" display="3." xr:uid="{EA03FE9C-B9A6-444E-B503-AA8F6E9108BF}"/>
    <hyperlink ref="A10" location="FDATInstruc" display="4." xr:uid="{438217C9-1CF0-4FFE-9059-B019BF081841}"/>
    <hyperlink ref="A6" location="CarryforwardInstruc" display="1." xr:uid="{2CDD77F1-A189-4881-B377-6DA0FCB8723C}"/>
    <hyperlink ref="F3:G3" r:id="rId3" location="FutureYearInstructions" display="Future year estimates" xr:uid="{BD344C3E-B424-438A-98AA-42F66DDAE098}"/>
    <hyperlink ref="A7" location="CarryforwardInstruc" display="2." xr:uid="{D0AE0E0B-3AE4-4DD4-80DC-888FA40F1F52}"/>
    <hyperlink ref="F3:F4" r:id="rId4" location="FutureYearInstructions" display="FutureYearInstructions" xr:uid="{F0267D23-40C3-41C0-922B-8BEC4662C41A}"/>
    <hyperlink ref="G3:G4" r:id="rId5" location="FutureYearInstructions" display="FutureYearInstructions" xr:uid="{487FED22-E25E-453D-A652-DA2B348B1FB0}"/>
    <hyperlink ref="F3:G4" location="FutureYearInstructions" display="FutureYearInstructions" xr:uid="{C74A1826-7501-45F0-8A51-8721A118AAAA}"/>
    <hyperlink ref="A6:A7" location="CarryforwardInstruc" display="1." xr:uid="{35C7B3C5-DA93-4B4E-81C1-983A9739FB8E}"/>
    <hyperlink ref="A57:A58" location="DebtServiceInstruc" display="38." xr:uid="{93779BDE-D49D-499F-A236-B9ED148A28A1}"/>
    <hyperlink ref="D77:D78" location="FireDistrictName" display="Tax Calculation and summary" xr:uid="{54A0D01F-80D1-40A7-A802-F24274641553}"/>
    <hyperlink ref="G77:G78" location="GeneralRequirements" display="Instructions" xr:uid="{BE74D082-4600-4832-8291-1E0B004CBA1E}"/>
    <hyperlink ref="A13" location="EstimatedRev" display="7." xr:uid="{08191ED9-DE59-4465-8D74-88E46C989C64}"/>
    <hyperlink ref="A11" location="EstimatedRev" display="5." xr:uid="{4082206A-E797-4514-A9EE-35D464DFB995}"/>
  </hyperlinks>
  <pageMargins left="0.5" right="0.5" top="0.5" bottom="0.5" header="0.3" footer="0.3"/>
  <pageSetup scale="64" orientation="portrait" r:id="rId6"/>
  <headerFooter>
    <oddFooter>&amp;LRevised 5/24 Arizona Auditor General&amp;CBudget&amp;ROfficial Fire District Budget Forms</oddFooter>
  </headerFooter>
  <ignoredErrors>
    <ignoredError sqref="A6:A7" numberStoredAsText="1"/>
  </ignoredErrors>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4D5E6-F189-4788-8B25-D08546F9EF2C}">
  <sheetPr codeName="Sheet3">
    <tabColor rgb="FF00B0F0"/>
    <pageSetUpPr fitToPage="1"/>
  </sheetPr>
  <dimension ref="A1:E30"/>
  <sheetViews>
    <sheetView zoomScaleNormal="100" workbookViewId="0">
      <selection activeCell="C2" sqref="C2:C3"/>
    </sheetView>
  </sheetViews>
  <sheetFormatPr defaultColWidth="9.1796875" defaultRowHeight="14" x14ac:dyDescent="0.3"/>
  <cols>
    <col min="1" max="1" width="14.453125" style="35" customWidth="1"/>
    <col min="2" max="2" width="16.81640625" style="9" customWidth="1"/>
    <col min="3" max="3" width="93" style="20" customWidth="1"/>
    <col min="4" max="4" width="24.453125" style="9" customWidth="1"/>
    <col min="5" max="16384" width="9.1796875" style="9"/>
  </cols>
  <sheetData>
    <row r="1" spans="1:5" x14ac:dyDescent="0.3">
      <c r="A1" s="31" t="s">
        <v>140</v>
      </c>
      <c r="B1" s="31" t="s">
        <v>141</v>
      </c>
      <c r="C1" s="32" t="s">
        <v>142</v>
      </c>
      <c r="D1" s="133" t="s">
        <v>143</v>
      </c>
    </row>
    <row r="2" spans="1:5" ht="137.25" customHeight="1" x14ac:dyDescent="0.3">
      <c r="A2" s="194"/>
      <c r="B2" s="193" t="s">
        <v>144</v>
      </c>
      <c r="C2" s="164" t="s">
        <v>228</v>
      </c>
      <c r="D2" s="33" t="s">
        <v>205</v>
      </c>
    </row>
    <row r="3" spans="1:5" ht="171.5" customHeight="1" x14ac:dyDescent="0.3">
      <c r="A3" s="194"/>
      <c r="B3" s="193"/>
      <c r="C3" s="187"/>
      <c r="D3" s="195" t="s">
        <v>145</v>
      </c>
    </row>
    <row r="4" spans="1:5" ht="25" customHeight="1" x14ac:dyDescent="0.3">
      <c r="A4" s="194"/>
      <c r="B4" s="193"/>
      <c r="C4" s="144" t="s">
        <v>227</v>
      </c>
      <c r="D4" s="196"/>
    </row>
    <row r="5" spans="1:5" ht="37" customHeight="1" x14ac:dyDescent="0.3">
      <c r="A5" s="194"/>
      <c r="B5" s="193"/>
      <c r="C5" s="145" t="s">
        <v>206</v>
      </c>
      <c r="D5" s="78"/>
      <c r="E5" s="26"/>
    </row>
    <row r="6" spans="1:5" ht="127.5" customHeight="1" x14ac:dyDescent="0.3">
      <c r="A6" s="100"/>
      <c r="B6" s="92" t="s">
        <v>146</v>
      </c>
      <c r="C6" s="146" t="s">
        <v>207</v>
      </c>
      <c r="D6" s="18"/>
    </row>
    <row r="7" spans="1:5" ht="29.5" customHeight="1" x14ac:dyDescent="0.3">
      <c r="A7" s="100"/>
      <c r="B7" s="92" t="s">
        <v>147</v>
      </c>
      <c r="C7" s="144" t="s">
        <v>196</v>
      </c>
      <c r="D7" s="90" t="s">
        <v>148</v>
      </c>
    </row>
    <row r="8" spans="1:5" ht="39.75" customHeight="1" x14ac:dyDescent="0.3">
      <c r="A8" s="135" t="s">
        <v>149</v>
      </c>
      <c r="B8" s="92" t="s">
        <v>195</v>
      </c>
      <c r="C8" s="144" t="s">
        <v>218</v>
      </c>
      <c r="D8" s="19" t="s">
        <v>168</v>
      </c>
    </row>
    <row r="9" spans="1:5" ht="55.5" customHeight="1" x14ac:dyDescent="0.3">
      <c r="A9" s="188" t="s">
        <v>149</v>
      </c>
      <c r="B9" s="178" t="s">
        <v>150</v>
      </c>
      <c r="C9" s="189" t="s">
        <v>222</v>
      </c>
      <c r="D9" s="19" t="s">
        <v>151</v>
      </c>
    </row>
    <row r="10" spans="1:5" ht="55.5" customHeight="1" x14ac:dyDescent="0.3">
      <c r="A10" s="188"/>
      <c r="B10" s="179"/>
      <c r="C10" s="189"/>
      <c r="D10" s="19" t="s">
        <v>152</v>
      </c>
    </row>
    <row r="11" spans="1:5" ht="61.5" customHeight="1" x14ac:dyDescent="0.3">
      <c r="A11" s="91" t="s">
        <v>149</v>
      </c>
      <c r="B11" s="92" t="s">
        <v>153</v>
      </c>
      <c r="C11" s="144" t="s">
        <v>197</v>
      </c>
      <c r="D11" s="19" t="s">
        <v>154</v>
      </c>
    </row>
    <row r="12" spans="1:5" ht="60.75" customHeight="1" x14ac:dyDescent="0.3">
      <c r="A12" s="91" t="s">
        <v>149</v>
      </c>
      <c r="B12" s="92" t="s">
        <v>155</v>
      </c>
      <c r="C12" s="146" t="s">
        <v>156</v>
      </c>
      <c r="D12" s="19" t="s">
        <v>157</v>
      </c>
    </row>
    <row r="13" spans="1:5" ht="87.5" customHeight="1" x14ac:dyDescent="0.3">
      <c r="A13" s="91" t="s">
        <v>149</v>
      </c>
      <c r="B13" s="92" t="s">
        <v>158</v>
      </c>
      <c r="C13" s="147" t="s">
        <v>229</v>
      </c>
      <c r="D13" s="19" t="s">
        <v>159</v>
      </c>
    </row>
    <row r="14" spans="1:5" ht="58.5" customHeight="1" x14ac:dyDescent="0.3">
      <c r="A14" s="91" t="s">
        <v>149</v>
      </c>
      <c r="B14" s="92" t="s">
        <v>160</v>
      </c>
      <c r="C14" s="146" t="s">
        <v>161</v>
      </c>
      <c r="D14" s="19" t="s">
        <v>162</v>
      </c>
    </row>
    <row r="15" spans="1:5" ht="37.5" customHeight="1" x14ac:dyDescent="0.3">
      <c r="A15" s="91" t="s">
        <v>149</v>
      </c>
      <c r="B15" s="92" t="s">
        <v>163</v>
      </c>
      <c r="C15" s="146" t="s">
        <v>164</v>
      </c>
      <c r="D15" s="19" t="s">
        <v>165</v>
      </c>
    </row>
    <row r="16" spans="1:5" ht="29.5" customHeight="1" x14ac:dyDescent="0.3">
      <c r="A16" s="135" t="s">
        <v>149</v>
      </c>
      <c r="B16" s="92" t="s">
        <v>192</v>
      </c>
      <c r="C16" s="144" t="s">
        <v>193</v>
      </c>
      <c r="D16" s="134"/>
    </row>
    <row r="17" spans="1:4" ht="20.25" customHeight="1" x14ac:dyDescent="0.3">
      <c r="A17" s="188" t="s">
        <v>149</v>
      </c>
      <c r="B17" s="178" t="s">
        <v>166</v>
      </c>
      <c r="C17" s="190" t="s">
        <v>167</v>
      </c>
      <c r="D17" s="19" t="s">
        <v>168</v>
      </c>
    </row>
    <row r="18" spans="1:4" ht="20.25" customHeight="1" x14ac:dyDescent="0.3">
      <c r="A18" s="188"/>
      <c r="B18" s="179"/>
      <c r="C18" s="190"/>
      <c r="D18" s="19" t="s">
        <v>169</v>
      </c>
    </row>
    <row r="19" spans="1:4" ht="126" customHeight="1" x14ac:dyDescent="0.3">
      <c r="A19" s="91" t="s">
        <v>186</v>
      </c>
      <c r="B19" s="92" t="s">
        <v>40</v>
      </c>
      <c r="C19" s="144" t="s">
        <v>208</v>
      </c>
      <c r="D19" s="90" t="s">
        <v>187</v>
      </c>
    </row>
    <row r="20" spans="1:4" ht="63.75" customHeight="1" x14ac:dyDescent="0.3">
      <c r="A20" s="191" t="s">
        <v>170</v>
      </c>
      <c r="B20" s="92" t="s">
        <v>210</v>
      </c>
      <c r="C20" s="189" t="s">
        <v>198</v>
      </c>
      <c r="D20" s="186" t="s">
        <v>171</v>
      </c>
    </row>
    <row r="21" spans="1:4" ht="63.75" customHeight="1" x14ac:dyDescent="0.3">
      <c r="A21" s="192"/>
      <c r="B21" s="92" t="s">
        <v>209</v>
      </c>
      <c r="C21" s="189"/>
      <c r="D21" s="186"/>
    </row>
    <row r="22" spans="1:4" ht="177.75" customHeight="1" x14ac:dyDescent="0.3">
      <c r="A22" s="91" t="s">
        <v>215</v>
      </c>
      <c r="B22" s="142" t="s">
        <v>219</v>
      </c>
      <c r="C22" s="147" t="s">
        <v>221</v>
      </c>
      <c r="D22" s="90" t="s">
        <v>172</v>
      </c>
    </row>
    <row r="23" spans="1:4" ht="42" x14ac:dyDescent="0.3">
      <c r="A23" s="91" t="s">
        <v>211</v>
      </c>
      <c r="B23" s="92" t="s">
        <v>51</v>
      </c>
      <c r="C23" s="146" t="s">
        <v>173</v>
      </c>
      <c r="D23" s="90" t="s">
        <v>174</v>
      </c>
    </row>
    <row r="24" spans="1:4" ht="37" customHeight="1" x14ac:dyDescent="0.3">
      <c r="A24" s="91" t="s">
        <v>211</v>
      </c>
      <c r="B24" s="92" t="s">
        <v>52</v>
      </c>
      <c r="C24" s="146" t="s">
        <v>175</v>
      </c>
      <c r="D24" s="19" t="s">
        <v>176</v>
      </c>
    </row>
    <row r="25" spans="1:4" ht="51" customHeight="1" x14ac:dyDescent="0.3">
      <c r="A25" s="135" t="s">
        <v>211</v>
      </c>
      <c r="B25" s="92" t="s">
        <v>223</v>
      </c>
      <c r="C25" s="144" t="s">
        <v>226</v>
      </c>
      <c r="D25" s="19" t="s">
        <v>224</v>
      </c>
    </row>
    <row r="26" spans="1:4" ht="36.75" customHeight="1" x14ac:dyDescent="0.3">
      <c r="A26" s="91" t="s">
        <v>212</v>
      </c>
      <c r="B26" s="92" t="s">
        <v>177</v>
      </c>
      <c r="C26" s="148" t="s">
        <v>213</v>
      </c>
      <c r="D26" s="90" t="s">
        <v>178</v>
      </c>
    </row>
    <row r="27" spans="1:4" ht="40.5" customHeight="1" x14ac:dyDescent="0.3">
      <c r="A27" s="91" t="s">
        <v>212</v>
      </c>
      <c r="B27" s="92" t="s">
        <v>179</v>
      </c>
      <c r="C27" s="146" t="s">
        <v>214</v>
      </c>
      <c r="D27" s="90" t="s">
        <v>180</v>
      </c>
    </row>
    <row r="28" spans="1:4" ht="56.25" customHeight="1" x14ac:dyDescent="0.3">
      <c r="A28" s="91" t="s">
        <v>212</v>
      </c>
      <c r="B28" s="92" t="s">
        <v>91</v>
      </c>
      <c r="C28" s="146" t="s">
        <v>181</v>
      </c>
      <c r="D28" s="90" t="s">
        <v>182</v>
      </c>
    </row>
    <row r="29" spans="1:4" ht="38.15" customHeight="1" x14ac:dyDescent="0.3">
      <c r="A29" s="91" t="s">
        <v>216</v>
      </c>
      <c r="B29" s="92" t="s">
        <v>102</v>
      </c>
      <c r="C29" s="144" t="s">
        <v>199</v>
      </c>
      <c r="D29" s="90" t="s">
        <v>183</v>
      </c>
    </row>
    <row r="30" spans="1:4" ht="39.75" customHeight="1" x14ac:dyDescent="0.3">
      <c r="A30" s="91" t="s">
        <v>212</v>
      </c>
      <c r="B30" s="92" t="s">
        <v>184</v>
      </c>
      <c r="C30" s="146" t="s">
        <v>185</v>
      </c>
      <c r="D30" s="19" t="s">
        <v>169</v>
      </c>
    </row>
  </sheetData>
  <sheetProtection sheet="1" objects="1" scenarios="1"/>
  <mergeCells count="13">
    <mergeCell ref="D20:D21"/>
    <mergeCell ref="C2:C3"/>
    <mergeCell ref="A9:A10"/>
    <mergeCell ref="B9:B10"/>
    <mergeCell ref="C9:C10"/>
    <mergeCell ref="A17:A18"/>
    <mergeCell ref="B17:B18"/>
    <mergeCell ref="C17:C18"/>
    <mergeCell ref="A20:A21"/>
    <mergeCell ref="C20:C21"/>
    <mergeCell ref="B2:B5"/>
    <mergeCell ref="A2:A5"/>
    <mergeCell ref="D3:D4"/>
  </mergeCells>
  <hyperlinks>
    <hyperlink ref="D3" r:id="rId1" display="A.R.S. §48-502.02" xr:uid="{8FBB1B7C-D8DC-4EBE-96A7-D6B4BB5AF211}"/>
    <hyperlink ref="B6" location="FireDistrictName" display="Heading" xr:uid="{1796228E-6119-4BCE-B6B5-EB151403BAD5}"/>
    <hyperlink ref="D30" r:id="rId2" xr:uid="{B2DB9B8F-B8E9-4CBB-A933-A39B076FEB2B}"/>
    <hyperlink ref="D2" r:id="rId3" display="Newest version of the fire district budget form - azauditor.gov" xr:uid="{07F6BEEA-F3B6-4636-BA14-13F5C96F6393}"/>
    <hyperlink ref="B30" location="DebtService" display="Debt service" xr:uid="{4556F96D-B0E7-45B1-A822-6F356E39EBE8}"/>
    <hyperlink ref="B23" location="SecPropertyTax" display="Secondary property tax revenue" xr:uid="{42C69CBE-22FB-4E46-BEA2-7AD543B633C5}"/>
    <hyperlink ref="B24" location="FDAT" display="Fire district assistance tax" xr:uid="{DAD925A3-E0C3-46AC-AEB4-C6F35B0F1563}"/>
    <hyperlink ref="D24" r:id="rId4" xr:uid="{9AA24070-0327-45AE-BCB3-1416E3F53FAA}"/>
    <hyperlink ref="D28" r:id="rId5" display="A.R.S. §48-502.02" xr:uid="{CE2D883E-D19D-4C07-8249-E231CBF6DA8C}"/>
    <hyperlink ref="B28" location="OperatingServices" display="Contracted services" xr:uid="{FEF4B2FB-3E93-4044-9BAC-BCE7B0BE6FDF}"/>
    <hyperlink ref="D22" r:id="rId6" display="A.R.S. §48-502.02" xr:uid="{E920EF3A-C160-481F-8C62-67B417301B3C}"/>
    <hyperlink ref="B22" location="Carryforward" display="Beginning fund balance at July 1" xr:uid="{873F510D-22EF-48CA-B6D0-75E7A0FF97A5}"/>
    <hyperlink ref="D20" r:id="rId7" display="A.R.S. §48-502.02" xr:uid="{237EA32E-E526-4BFC-8A7C-671EA12EDF11}"/>
    <hyperlink ref="B21" location="Carryforward" display="Future years - budget" xr:uid="{12F1A917-0CE4-4E94-807D-36FE6967E427}"/>
    <hyperlink ref="B20" location="Chart" display="Future years - summary" xr:uid="{2BC19126-1385-42DC-9B1C-AEE37DA369CA}"/>
    <hyperlink ref="D27" r:id="rId8" display="A.R.S. §48-502.02" xr:uid="{7677F878-6A85-42E9-99F3-32A6E4221454}"/>
    <hyperlink ref="B27" location="FTE" display="FTE" xr:uid="{ED9EC224-A691-45B4-9AB4-930D80B5D8EA}"/>
    <hyperlink ref="D7" r:id="rId9" display="A.R.S. §48-502.02" xr:uid="{09885436-7EC9-4D65-BA58-E83EF8BC65A5}"/>
    <hyperlink ref="B7" location="DistrictChair" display="Certification" xr:uid="{48DB6038-C67A-49DA-89CE-23A3107475FE}"/>
    <hyperlink ref="D26" r:id="rId10" display="A.R.S. §48-502.02" xr:uid="{2AA8FBBB-0BA6-4B18-81BE-809152D03AE0}"/>
    <hyperlink ref="D29" r:id="rId11" display="A.R.S. §48-502.02" xr:uid="{36D42371-7BA9-427C-A17B-26E8260D37A9}"/>
    <hyperlink ref="B29" location="Contingencies" display="Contingencies &amp; emergencies" xr:uid="{2AEA7A0A-44BE-46E1-B4CE-7038349AE4E5}"/>
    <hyperlink ref="D9" r:id="rId12" display="A.R.S. §48-807" xr:uid="{823122EC-7E89-407F-9828-D04F55E3A670}"/>
    <hyperlink ref="D12" r:id="rId13" display="A.R.S. §48-807" xr:uid="{BB78557B-1E9E-4D52-960E-0127AD9CB1EA}"/>
    <hyperlink ref="D14" r:id="rId14" display="A.R.S. §48-807" xr:uid="{B32A72B5-D393-49F1-8B52-5DCD74F910DD}"/>
    <hyperlink ref="D10" r:id="rId15" xr:uid="{65473DB1-18E3-4595-AB47-401BE6CC2E83}"/>
    <hyperlink ref="D11" r:id="rId16" display="A.R.S. §48-807(K)" xr:uid="{2BB31403-1AA3-48C1-8E13-71E996968AC5}"/>
    <hyperlink ref="D13" r:id="rId17" display="A.R.S. §48-807" xr:uid="{F344C43F-F77E-43AB-8D13-FE3BDB064145}"/>
    <hyperlink ref="D15" r:id="rId18" display="A.R.S. §48-502.02(C)" xr:uid="{D04E09A8-2398-4E70-9732-6D858AD30B43}"/>
    <hyperlink ref="B11" location="AssessedValueCurrent" display="Assessed value" xr:uid="{A5B5F1D2-D1C0-495A-8ADC-FAA8FC7DD87C}"/>
    <hyperlink ref="B12" location="PYMaxLevy" display="Prior year maximum tax levy " xr:uid="{A86E0D7B-AC8B-4CF0-9D8F-AFDB5B8E70C8}"/>
    <hyperlink ref="B13" location="MaxAllowedInfo" display="New maximum tax levy allowed" xr:uid="{3574B605-A4D0-4158-B331-0C61139979B0}"/>
    <hyperlink ref="B14" location="ExcessCollentions" display="Excess levy or collections" xr:uid="{A236D76E-048C-40ED-9771-BAE4A3F0A321}"/>
    <hyperlink ref="B15" location="MaxLevy" display="Levy limit" xr:uid="{D7D3A2C2-1FE9-4FC8-A5C7-8A003503DF1D}"/>
    <hyperlink ref="D17" r:id="rId19" display="A.R.S. §48-502.02(C)" xr:uid="{EFAA1C37-E4E1-49DE-AFA4-7E1F0396CF9F}"/>
    <hyperlink ref="B17" location="Revenues!A58" display="Line A.22" xr:uid="{C97384CA-0679-4EDD-8D8E-D7E2545AD003}"/>
    <hyperlink ref="D18" r:id="rId20" xr:uid="{C4B7D99A-EF5D-4F84-AE8E-F48AA4AB80F3}"/>
    <hyperlink ref="B19" location="Study" display="Special study" xr:uid="{6CEE1378-CBD8-4906-A9C5-B9A498BD5F36}"/>
    <hyperlink ref="D19" r:id="rId21" display="A.R.S. §48-502.02" xr:uid="{63E88538-983C-4BED-A224-C6B519786EC6}"/>
    <hyperlink ref="D23" r:id="rId22" display="A.R.S. §48-502.02" xr:uid="{DFAD4E01-1074-438E-B8AD-DB4E28720D4F}"/>
    <hyperlink ref="B17:B18" location="BondLevy" display="Bond levy" xr:uid="{98C868A1-F2DC-4EF3-8B88-8AAE4F94A6B1}"/>
    <hyperlink ref="B2" location="Cover!A1" display="General requirements and instructions" xr:uid="{9DD2109C-4BBF-4DFE-BD77-E4D717D9782C}"/>
    <hyperlink ref="B9:B10" location="NetAssessed" display="Annexed territory adjustment" xr:uid="{9C137E3B-0377-41CA-B337-A8B4EFE6FC38}"/>
    <hyperlink ref="B2:B3" r:id="rId23" location="FireDistrictName" display="General requirements and instructions" xr:uid="{8AD9EAB1-C0C8-4885-BBC7-B6EC823E5EB1}"/>
    <hyperlink ref="B26" location="FTE" display="Personnel" xr:uid="{E0AE56FE-6F3B-4E8B-9A4C-6B00A74011CD}"/>
    <hyperlink ref="B2:B5" location="FireDistrictName" display="General requirements and instructions" xr:uid="{5393627F-0016-4F85-9052-FEB69DCFEFCB}"/>
    <hyperlink ref="B16" location="BudgetedExpense" display="Current budget" xr:uid="{FE9A59FE-939D-42AD-B504-874E49DB58BF}"/>
    <hyperlink ref="B8" location="NetAssessed" display="Tax Calculation Heading" xr:uid="{5335D61B-ADDA-4A5E-A2DF-5FC4B2612499}"/>
    <hyperlink ref="D8" r:id="rId24" display="A.R.S. §48-502.02(C)" xr:uid="{C03E07F7-2D57-4B0B-87DA-E1ACE81A71A0}"/>
    <hyperlink ref="D25" r:id="rId25" xr:uid="{05D00AE0-EAFA-4C80-A232-A44B2A29DB29}"/>
    <hyperlink ref="B25" location="RevEstimate" display="Estimated revenues" xr:uid="{58EBF314-69B4-4E6B-8E50-644F993422D5}"/>
  </hyperlinks>
  <pageMargins left="0.5" right="0.5" top="0.3" bottom="0.3" header="0.3" footer="0.3"/>
  <pageSetup scale="64" fitToHeight="0" orientation="portrait" r:id="rId26"/>
  <headerFooter>
    <oddFooter>&amp;LRevised 5/24 Arizona Auditor General&amp;CInstructions&amp;ROfficial Fire District Budget Forms</oddFooter>
  </headerFooter>
  <rowBreaks count="1" manualBreakCount="1">
    <brk id="18" max="3" man="1"/>
  </rowBreaks>
  <drawing r:id="rId2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7FBE83A49F95A4F908113229F05B213" ma:contentTypeVersion="4" ma:contentTypeDescription="Create a new document." ma:contentTypeScope="" ma:versionID="7fb0f23e8ea42351889f7ca2b4ea92ed">
  <xsd:schema xmlns:xsd="http://www.w3.org/2001/XMLSchema" xmlns:xs="http://www.w3.org/2001/XMLSchema" xmlns:p="http://schemas.microsoft.com/office/2006/metadata/properties" xmlns:ns2="9684e093-2328-4442-8260-436918a6002f" targetNamespace="http://schemas.microsoft.com/office/2006/metadata/properties" ma:root="true" ma:fieldsID="bce01a0a31faa718b8aa690d3934ac7c" ns2:_="">
    <xsd:import namespace="9684e093-2328-4442-8260-436918a6002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84e093-2328-4442-8260-436918a600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K 2 O O V k i y 5 f i k A A A A 9 g A A A B I A H A B D b 2 5 m a W c v U G F j a 2 F n Z S 5 4 b W w g o h g A K K A U A A A A A A A A A A A A A A A A A A A A A A A A A A A A h Y 8 x D o I w G I W v Q r r T l m o M I a U M r p K Y E I 1 r U y o 0 w o + h x X I 3 B 4 / k F c Q o 6 u b 4 v v c N 7 9 2 v N 5 6 N b R N c d G 9 N B y m K M E W B B t W V B q o U D e 4 Y x i g T f C v V S V Y 6 m G S w y W j L F N X O n R N C v P f Y L 3 D X V 4 R R G p F D v i l U r V u J P r L 5 L 4 c G r J O g N B J 8 / x o j G I 6 i J Y 5 X D F N O Z s h z A 1 + B T X u f 7 Q / k 6 6 F x Q 6 + F h n B X c D J H T t 4 f x A N Q S w M E F A A C A A g A K 2 O O 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t j j l Y o i k e 4 D g A A A B E A A A A T A B w A R m 9 y b X V s Y X M v U 2 V j d G l v b j E u b S C i G A A o o B Q A A A A A A A A A A A A A A A A A A A A A A A A A A A A r T k 0 u y c z P U w i G 0 I b W A F B L A Q I t A B Q A A g A I A C t j j l Z I s u X 4 p A A A A P Y A A A A S A A A A A A A A A A A A A A A A A A A A A A B D b 2 5 m a W c v U G F j a 2 F n Z S 5 4 b W x Q S w E C L Q A U A A I A C A A r Y 4 5 W D 8 r p q 6 Q A A A D p A A A A E w A A A A A A A A A A A A A A A A D w A A A A W 0 N v b n R l b n R f V H l w Z X N d L n h t b F B L A Q I t A B Q A A g A I A C t j j l 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X 0 + X P t o w T L g p i W t Z Z + j 7 A A A A A A I A A A A A A B B m A A A A A Q A A I A A A A E R y l e A V G H z W N 5 h X 7 / p y 0 x 3 4 g Y m U E t y J 8 Z / x f T 7 k 2 O + c A A A A A A 6 A A A A A A g A A I A A A A C n B h 3 b b P w F B 1 A P X G q t e Q U a R M A / J Q d C e k j I p k N A y M m b 1 U A A A A E p d 8 N J 1 6 w u L 8 S 7 a k U 2 x n 3 S D C 5 U 9 G W 0 w b N B 7 f h v W 4 8 D V 7 b V F c U 6 t 2 X o h o 9 r p v N c u k y s J w F X H / a b s g E l z t J 5 X L F v V V Y V k T G r Q c P U r c V I z i m Z c Q A A A A I 7 s M 3 8 q t o c b Q G N K 9 d v p C F 2 3 U W T r s p g z k b 7 N u S P x 2 d 1 p J M A k 6 2 4 4 D k c J V O a t E P + I y F r U G F l o B j a S F I I j R / A j W S E = < / D a t a M a s h u p > 
</file>

<file path=customXml/itemProps1.xml><?xml version="1.0" encoding="utf-8"?>
<ds:datastoreItem xmlns:ds="http://schemas.openxmlformats.org/officeDocument/2006/customXml" ds:itemID="{A16B2C13-7071-4622-A560-AE2CABE569A9}">
  <ds:schemaRefs>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purl.org/dc/terms/"/>
    <ds:schemaRef ds:uri="9684e093-2328-4442-8260-436918a6002f"/>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5EB9E6FD-72D9-4D48-85FD-A9E37E6D2D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84e093-2328-4442-8260-436918a600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842C31-E0A5-4D56-B242-A90A9B0A92BB}">
  <ds:schemaRefs>
    <ds:schemaRef ds:uri="http://schemas.microsoft.com/sharepoint/v3/contenttype/forms"/>
  </ds:schemaRefs>
</ds:datastoreItem>
</file>

<file path=customXml/itemProps4.xml><?xml version="1.0" encoding="utf-8"?>
<ds:datastoreItem xmlns:ds="http://schemas.openxmlformats.org/officeDocument/2006/customXml" ds:itemID="{C899E1DF-6F7A-4195-B0F7-C1AD3B1AFBD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54</vt:i4>
      </vt:variant>
    </vt:vector>
  </HeadingPairs>
  <TitlesOfParts>
    <vt:vector size="57" baseType="lpstr">
      <vt:lpstr>Tax calculation and summary</vt:lpstr>
      <vt:lpstr>Budget</vt:lpstr>
      <vt:lpstr>Instructions</vt:lpstr>
      <vt:lpstr>_7.</vt:lpstr>
      <vt:lpstr>AnnexedTerritoryAdjustment</vt:lpstr>
      <vt:lpstr>AssessedValuation</vt:lpstr>
      <vt:lpstr>AssessedValueCurrent</vt:lpstr>
      <vt:lpstr>BondLevy</vt:lpstr>
      <vt:lpstr>BondLevyInstruc</vt:lpstr>
      <vt:lpstr>BudgetAmounts</vt:lpstr>
      <vt:lpstr>BudgetedExpense</vt:lpstr>
      <vt:lpstr>BudgetRev</vt:lpstr>
      <vt:lpstr>BudgetYear</vt:lpstr>
      <vt:lpstr>Carryforward</vt:lpstr>
      <vt:lpstr>CarryforwardInstruc</vt:lpstr>
      <vt:lpstr>Chart</vt:lpstr>
      <vt:lpstr>Contingencies</vt:lpstr>
      <vt:lpstr>ContingenciesInstruc</vt:lpstr>
      <vt:lpstr>CountyName</vt:lpstr>
      <vt:lpstr>CoverCertification</vt:lpstr>
      <vt:lpstr>CoverHeading</vt:lpstr>
      <vt:lpstr>DebtService</vt:lpstr>
      <vt:lpstr>DebtServiceInstruc</vt:lpstr>
      <vt:lpstr>DistrictChair</vt:lpstr>
      <vt:lpstr>EstimatedRev</vt:lpstr>
      <vt:lpstr>ExcessCollectionsInstruc</vt:lpstr>
      <vt:lpstr>ExcessCollentions</vt:lpstr>
      <vt:lpstr>ExpensesPersonnel</vt:lpstr>
      <vt:lpstr>FDAT</vt:lpstr>
      <vt:lpstr>FDATInstruc</vt:lpstr>
      <vt:lpstr>FireDistrictName</vt:lpstr>
      <vt:lpstr>FTE</vt:lpstr>
      <vt:lpstr>FTEInstruc</vt:lpstr>
      <vt:lpstr>FutureYearInstructions</vt:lpstr>
      <vt:lpstr>FutureYearSum</vt:lpstr>
      <vt:lpstr>GeneralRequirements</vt:lpstr>
      <vt:lpstr>GettingStarted</vt:lpstr>
      <vt:lpstr>MaxAllowedInfo</vt:lpstr>
      <vt:lpstr>MaxAllowedLevyPY</vt:lpstr>
      <vt:lpstr>MaxLevy</vt:lpstr>
      <vt:lpstr>MaxLevyInstruc</vt:lpstr>
      <vt:lpstr>MaxTaxInstruc</vt:lpstr>
      <vt:lpstr>NetAssessed</vt:lpstr>
      <vt:lpstr>OperatingServices</vt:lpstr>
      <vt:lpstr>OperatingServicesInstruc</vt:lpstr>
      <vt:lpstr>Budget!Print_Area</vt:lpstr>
      <vt:lpstr>Instructions!Print_Area</vt:lpstr>
      <vt:lpstr>'Tax calculation and summary'!Print_Area</vt:lpstr>
      <vt:lpstr>PropTaxInstruc</vt:lpstr>
      <vt:lpstr>PYMaxLevy</vt:lpstr>
      <vt:lpstr>RevEstimate</vt:lpstr>
      <vt:lpstr>SalariesWages</vt:lpstr>
      <vt:lpstr>SecPropertyTax</vt:lpstr>
      <vt:lpstr>Study</vt:lpstr>
      <vt:lpstr>StudyInstruc</vt:lpstr>
      <vt:lpstr>TaxCalcHeading</vt:lpstr>
      <vt:lpstr>TotalFinResourAvail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Monic Yakus</dc:creator>
  <cp:keywords/>
  <dc:description/>
  <cp:lastModifiedBy>Kira Vargas</cp:lastModifiedBy>
  <cp:revision>1</cp:revision>
  <cp:lastPrinted>2023-05-03T15:06:40Z</cp:lastPrinted>
  <dcterms:created xsi:type="dcterms:W3CDTF">2022-01-20T00:03:54Z</dcterms:created>
  <dcterms:modified xsi:type="dcterms:W3CDTF">2024-05-02T19:32:50Z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0x01010027FBE83A49F95A4F908113229F05B213</vt:lpwstr>
  </property>
</Properties>
</file>